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5" yWindow="45" windowWidth="10140" windowHeight="5910" activeTab="3"/>
  </bookViews>
  <sheets>
    <sheet name="JUNIO" sheetId="9" r:id="rId1"/>
    <sheet name="JULIO" sheetId="10" r:id="rId2"/>
    <sheet name="AGOSTO" sheetId="11" r:id="rId3"/>
    <sheet name="SET." sheetId="12" r:id="rId4"/>
    <sheet name="OCT." sheetId="15" r:id="rId5"/>
  </sheets>
  <calcPr calcId="144525"/>
</workbook>
</file>

<file path=xl/calcChain.xml><?xml version="1.0" encoding="utf-8"?>
<calcChain xmlns="http://schemas.openxmlformats.org/spreadsheetml/2006/main">
  <c r="H25" i="15" l="1"/>
  <c r="I25" i="15"/>
  <c r="J25" i="15"/>
  <c r="K25" i="15"/>
  <c r="L25" i="15"/>
  <c r="M25" i="15"/>
  <c r="N25" i="15"/>
  <c r="O25" i="15"/>
  <c r="P25" i="15"/>
  <c r="G25" i="15"/>
  <c r="H27" i="15"/>
  <c r="I27" i="15"/>
  <c r="J27" i="15"/>
  <c r="K27" i="15"/>
  <c r="L27" i="15"/>
  <c r="M27" i="15"/>
  <c r="N27" i="15"/>
  <c r="O27" i="15"/>
  <c r="P27" i="15"/>
  <c r="G27" i="15"/>
  <c r="H29" i="15"/>
  <c r="I29" i="15"/>
  <c r="J29" i="15"/>
  <c r="K29" i="15"/>
  <c r="L29" i="15"/>
  <c r="M29" i="15"/>
  <c r="N29" i="15"/>
  <c r="O29" i="15"/>
  <c r="P29" i="15"/>
  <c r="G29" i="15"/>
  <c r="H31" i="15"/>
  <c r="I31" i="15"/>
  <c r="J31" i="15"/>
  <c r="K31" i="15"/>
  <c r="L31" i="15"/>
  <c r="M31" i="15"/>
  <c r="N31" i="15"/>
  <c r="O31" i="15"/>
  <c r="P31" i="15"/>
  <c r="G31" i="15"/>
  <c r="V23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G19" i="12"/>
  <c r="R17" i="12"/>
  <c r="S17" i="12"/>
  <c r="T17" i="12"/>
  <c r="U17" i="12"/>
  <c r="V17" i="12"/>
  <c r="R15" i="12"/>
  <c r="S15" i="12"/>
  <c r="T15" i="12"/>
  <c r="U15" i="12"/>
  <c r="V15" i="12"/>
  <c r="R13" i="12"/>
  <c r="S13" i="12"/>
  <c r="T13" i="12"/>
  <c r="U13" i="12"/>
  <c r="V13" i="12"/>
  <c r="R11" i="12"/>
  <c r="S11" i="12"/>
  <c r="U11" i="12"/>
  <c r="V11" i="12"/>
  <c r="R25" i="12"/>
  <c r="N11" i="15"/>
  <c r="N13" i="15"/>
  <c r="N15" i="15"/>
  <c r="N17" i="15"/>
  <c r="N19" i="15"/>
  <c r="N21" i="15"/>
  <c r="N23" i="15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G21" i="12"/>
  <c r="N10" i="15" l="1"/>
  <c r="R10" i="12"/>
  <c r="H23" i="15"/>
  <c r="I23" i="15"/>
  <c r="J23" i="15"/>
  <c r="K23" i="15"/>
  <c r="L23" i="15"/>
  <c r="M23" i="15"/>
  <c r="O23" i="15"/>
  <c r="P23" i="15"/>
  <c r="H21" i="15"/>
  <c r="I21" i="15"/>
  <c r="J21" i="15"/>
  <c r="K21" i="15"/>
  <c r="L21" i="15"/>
  <c r="M21" i="15"/>
  <c r="O21" i="15"/>
  <c r="P21" i="15"/>
  <c r="H19" i="15"/>
  <c r="I19" i="15"/>
  <c r="J19" i="15"/>
  <c r="K19" i="15"/>
  <c r="L19" i="15"/>
  <c r="M19" i="15"/>
  <c r="O19" i="15"/>
  <c r="P19" i="15"/>
  <c r="H17" i="15"/>
  <c r="I17" i="15"/>
  <c r="J17" i="15"/>
  <c r="K17" i="15"/>
  <c r="L17" i="15"/>
  <c r="M17" i="15"/>
  <c r="O17" i="15"/>
  <c r="P17" i="15"/>
  <c r="H15" i="15"/>
  <c r="I15" i="15"/>
  <c r="J15" i="15"/>
  <c r="K15" i="15"/>
  <c r="L15" i="15"/>
  <c r="M15" i="15"/>
  <c r="O15" i="15"/>
  <c r="P15" i="15"/>
  <c r="H13" i="15"/>
  <c r="I13" i="15"/>
  <c r="J13" i="15"/>
  <c r="K13" i="15"/>
  <c r="L13" i="15"/>
  <c r="M13" i="15"/>
  <c r="O13" i="15"/>
  <c r="P13" i="15"/>
  <c r="H11" i="15"/>
  <c r="I11" i="15"/>
  <c r="K11" i="15"/>
  <c r="L11" i="15"/>
  <c r="M11" i="15"/>
  <c r="O11" i="15"/>
  <c r="P11" i="15"/>
  <c r="G23" i="15"/>
  <c r="G21" i="15"/>
  <c r="G17" i="15"/>
  <c r="G19" i="15"/>
  <c r="J12" i="15"/>
  <c r="J11" i="15" s="1"/>
  <c r="G15" i="15"/>
  <c r="G13" i="15"/>
  <c r="G11" i="15"/>
  <c r="V25" i="12"/>
  <c r="V10" i="12" s="1"/>
  <c r="U25" i="12"/>
  <c r="T25" i="12"/>
  <c r="S25" i="12"/>
  <c r="Q25" i="12"/>
  <c r="P25" i="12"/>
  <c r="O25" i="12"/>
  <c r="N25" i="12"/>
  <c r="M25" i="12"/>
  <c r="L25" i="12"/>
  <c r="K25" i="12"/>
  <c r="J25" i="12"/>
  <c r="I25" i="12"/>
  <c r="H25" i="12"/>
  <c r="G25" i="12"/>
  <c r="U23" i="12"/>
  <c r="T23" i="12"/>
  <c r="S23" i="12"/>
  <c r="Q23" i="12"/>
  <c r="P23" i="12"/>
  <c r="O23" i="12"/>
  <c r="N23" i="12"/>
  <c r="M23" i="12"/>
  <c r="L23" i="12"/>
  <c r="K23" i="12"/>
  <c r="J23" i="12"/>
  <c r="I23" i="12"/>
  <c r="H23" i="12"/>
  <c r="G23" i="12"/>
  <c r="Q17" i="12"/>
  <c r="P17" i="12"/>
  <c r="O17" i="12"/>
  <c r="N17" i="12"/>
  <c r="M17" i="12"/>
  <c r="L17" i="12"/>
  <c r="K17" i="12"/>
  <c r="J17" i="12"/>
  <c r="I17" i="12"/>
  <c r="H17" i="12"/>
  <c r="G17" i="12"/>
  <c r="Q15" i="12"/>
  <c r="P15" i="12"/>
  <c r="O15" i="12"/>
  <c r="N15" i="12"/>
  <c r="M15" i="12"/>
  <c r="L15" i="12"/>
  <c r="K15" i="12"/>
  <c r="J15" i="12"/>
  <c r="I15" i="12"/>
  <c r="H15" i="12"/>
  <c r="G15" i="12"/>
  <c r="P14" i="12"/>
  <c r="P13" i="12" s="1"/>
  <c r="N14" i="12"/>
  <c r="N13" i="12" s="1"/>
  <c r="G14" i="12"/>
  <c r="G13" i="12" s="1"/>
  <c r="Q13" i="12"/>
  <c r="O13" i="12"/>
  <c r="M13" i="12"/>
  <c r="L13" i="12"/>
  <c r="K13" i="12"/>
  <c r="J13" i="12"/>
  <c r="I13" i="12"/>
  <c r="H13" i="12"/>
  <c r="T12" i="12"/>
  <c r="T11" i="12" s="1"/>
  <c r="L12" i="12"/>
  <c r="L11" i="12" s="1"/>
  <c r="Q11" i="12"/>
  <c r="P11" i="12"/>
  <c r="O11" i="12"/>
  <c r="N11" i="12"/>
  <c r="M11" i="12"/>
  <c r="K11" i="12"/>
  <c r="J11" i="12"/>
  <c r="I11" i="12"/>
  <c r="H11" i="12"/>
  <c r="G11" i="12"/>
  <c r="K10" i="15" l="1"/>
  <c r="G10" i="15"/>
  <c r="P10" i="15"/>
  <c r="I10" i="15"/>
  <c r="M10" i="15"/>
  <c r="H10" i="15"/>
  <c r="O10" i="15"/>
  <c r="J10" i="15"/>
  <c r="L10" i="15"/>
  <c r="G10" i="12"/>
  <c r="S10" i="12"/>
  <c r="P10" i="12"/>
  <c r="H10" i="12"/>
  <c r="Q10" i="12"/>
  <c r="L10" i="12"/>
  <c r="T10" i="12"/>
  <c r="K10" i="12"/>
  <c r="M10" i="12"/>
  <c r="N10" i="12"/>
  <c r="U10" i="12"/>
  <c r="O10" i="12"/>
  <c r="I10" i="12"/>
  <c r="J10" i="12"/>
  <c r="AY57" i="11" l="1"/>
  <c r="AX57" i="11"/>
  <c r="AW57" i="11"/>
  <c r="AV57" i="11"/>
  <c r="AU57" i="11"/>
  <c r="AT57" i="11"/>
  <c r="AS57" i="11"/>
  <c r="AR57" i="11"/>
  <c r="AQ57" i="11"/>
  <c r="AP57" i="11"/>
  <c r="AO57" i="11"/>
  <c r="AN57" i="11"/>
  <c r="AM57" i="11"/>
  <c r="AL57" i="11"/>
  <c r="AK57" i="11"/>
  <c r="AJ57" i="11"/>
  <c r="AI57" i="11"/>
  <c r="AH57" i="11"/>
  <c r="AG57" i="11"/>
  <c r="AF57" i="11"/>
  <c r="AE57" i="11"/>
  <c r="AD57" i="11"/>
  <c r="AC57" i="11"/>
  <c r="AB57" i="11"/>
  <c r="AA57" i="11"/>
  <c r="Z57" i="11"/>
  <c r="Y57" i="11"/>
  <c r="X57" i="11"/>
  <c r="W57" i="11"/>
  <c r="V57" i="11"/>
  <c r="U57" i="11"/>
  <c r="T57" i="11"/>
  <c r="S57" i="11"/>
  <c r="R57" i="11"/>
  <c r="Q57" i="11"/>
  <c r="P57" i="11"/>
  <c r="O57" i="11"/>
  <c r="N57" i="11"/>
  <c r="M57" i="11"/>
  <c r="L57" i="11"/>
  <c r="K57" i="11"/>
  <c r="J57" i="11"/>
  <c r="I57" i="11"/>
  <c r="H57" i="11"/>
  <c r="G57" i="11"/>
  <c r="F57" i="11"/>
  <c r="E57" i="11"/>
  <c r="D57" i="11"/>
  <c r="C57" i="11"/>
  <c r="B57" i="11"/>
  <c r="AY55" i="11"/>
  <c r="AX55" i="11"/>
  <c r="AW55" i="11"/>
  <c r="AV55" i="11"/>
  <c r="AU55" i="11"/>
  <c r="AT55" i="11"/>
  <c r="AS55" i="11"/>
  <c r="AR55" i="11"/>
  <c r="AQ55" i="11"/>
  <c r="AP55" i="11"/>
  <c r="AO55" i="11"/>
  <c r="AN55" i="11"/>
  <c r="AM55" i="11"/>
  <c r="AL55" i="11"/>
  <c r="AK55" i="11"/>
  <c r="AJ55" i="11"/>
  <c r="AI55" i="11"/>
  <c r="AH55" i="11"/>
  <c r="AG55" i="11"/>
  <c r="AF55" i="11"/>
  <c r="AE55" i="11"/>
  <c r="AD55" i="11"/>
  <c r="AC55" i="11"/>
  <c r="AB55" i="11"/>
  <c r="AA55" i="11"/>
  <c r="Z55" i="11"/>
  <c r="Y55" i="11"/>
  <c r="X55" i="11"/>
  <c r="W55" i="11"/>
  <c r="V55" i="11"/>
  <c r="U55" i="11"/>
  <c r="T55" i="11"/>
  <c r="S55" i="11"/>
  <c r="R55" i="11"/>
  <c r="Q55" i="11"/>
  <c r="P55" i="11"/>
  <c r="O55" i="11"/>
  <c r="N55" i="11"/>
  <c r="M55" i="11"/>
  <c r="L55" i="11"/>
  <c r="K55" i="11"/>
  <c r="J55" i="11"/>
  <c r="I55" i="11"/>
  <c r="H55" i="11"/>
  <c r="G55" i="11"/>
  <c r="F55" i="11"/>
  <c r="E55" i="11"/>
  <c r="D55" i="11"/>
  <c r="C55" i="11"/>
  <c r="B55" i="11"/>
  <c r="H54" i="11"/>
  <c r="H53" i="11" s="1"/>
  <c r="G54" i="11"/>
  <c r="G53" i="11" s="1"/>
  <c r="AY53" i="11"/>
  <c r="AX53" i="11"/>
  <c r="AW53" i="11"/>
  <c r="AV53" i="11"/>
  <c r="AU53" i="11"/>
  <c r="AT53" i="11"/>
  <c r="AS53" i="11"/>
  <c r="AR53" i="11"/>
  <c r="AQ53" i="11"/>
  <c r="AP53" i="11"/>
  <c r="AO53" i="11"/>
  <c r="AN53" i="11"/>
  <c r="AM53" i="11"/>
  <c r="AL53" i="11"/>
  <c r="AK53" i="11"/>
  <c r="AJ53" i="11"/>
  <c r="AI53" i="11"/>
  <c r="AH53" i="11"/>
  <c r="AG53" i="11"/>
  <c r="AF53" i="11"/>
  <c r="AE53" i="11"/>
  <c r="AD53" i="11"/>
  <c r="AC53" i="11"/>
  <c r="AB53" i="11"/>
  <c r="AA53" i="11"/>
  <c r="Z53" i="11"/>
  <c r="Y53" i="11"/>
  <c r="X53" i="11"/>
  <c r="W53" i="11"/>
  <c r="V53" i="11"/>
  <c r="U53" i="11"/>
  <c r="T53" i="11"/>
  <c r="S53" i="11"/>
  <c r="R53" i="11"/>
  <c r="Q53" i="11"/>
  <c r="P53" i="11"/>
  <c r="O53" i="11"/>
  <c r="N53" i="11"/>
  <c r="M53" i="11"/>
  <c r="L53" i="11"/>
  <c r="K53" i="11"/>
  <c r="J53" i="11"/>
  <c r="I53" i="11"/>
  <c r="F53" i="11"/>
  <c r="E53" i="11"/>
  <c r="D53" i="11"/>
  <c r="C53" i="11"/>
  <c r="B53" i="11"/>
  <c r="G52" i="11"/>
  <c r="G51" i="11" s="1"/>
  <c r="AY51" i="11"/>
  <c r="AX51" i="11"/>
  <c r="AW51" i="11"/>
  <c r="AV51" i="11"/>
  <c r="AU51" i="11"/>
  <c r="AT51" i="11"/>
  <c r="AS51" i="11"/>
  <c r="AR51" i="11"/>
  <c r="AQ51" i="11"/>
  <c r="AP51" i="11"/>
  <c r="AO51" i="11"/>
  <c r="AN51" i="11"/>
  <c r="AM51" i="11"/>
  <c r="AL51" i="11"/>
  <c r="AK51" i="11"/>
  <c r="AJ51" i="11"/>
  <c r="AI51" i="11"/>
  <c r="AH51" i="11"/>
  <c r="AG51" i="11"/>
  <c r="AF51" i="11"/>
  <c r="AE51" i="11"/>
  <c r="AD51" i="11"/>
  <c r="AC51" i="11"/>
  <c r="AB51" i="11"/>
  <c r="AA51" i="11"/>
  <c r="Z51" i="11"/>
  <c r="Y51" i="11"/>
  <c r="X51" i="11"/>
  <c r="W51" i="11"/>
  <c r="V51" i="11"/>
  <c r="U51" i="11"/>
  <c r="T51" i="11"/>
  <c r="S51" i="11"/>
  <c r="R51" i="11"/>
  <c r="Q51" i="11"/>
  <c r="P51" i="11"/>
  <c r="O51" i="11"/>
  <c r="N51" i="11"/>
  <c r="M51" i="11"/>
  <c r="L51" i="11"/>
  <c r="K51" i="11"/>
  <c r="J51" i="11"/>
  <c r="I51" i="11"/>
  <c r="H51" i="11"/>
  <c r="F51" i="11"/>
  <c r="E51" i="11"/>
  <c r="D51" i="11"/>
  <c r="C51" i="11"/>
  <c r="B51" i="11"/>
  <c r="AY49" i="11"/>
  <c r="AX49" i="11"/>
  <c r="AW49" i="11"/>
  <c r="AV49" i="11"/>
  <c r="AU49" i="11"/>
  <c r="AT49" i="11"/>
  <c r="AS49" i="11"/>
  <c r="AR49" i="11"/>
  <c r="AQ49" i="11"/>
  <c r="AP49" i="11"/>
  <c r="AO49" i="11"/>
  <c r="AN49" i="11"/>
  <c r="AM49" i="11"/>
  <c r="AL49" i="11"/>
  <c r="AK49" i="11"/>
  <c r="AJ49" i="11"/>
  <c r="AI49" i="11"/>
  <c r="AH49" i="11"/>
  <c r="AG49" i="11"/>
  <c r="AF49" i="11"/>
  <c r="AE49" i="11"/>
  <c r="AD49" i="11"/>
  <c r="AC49" i="11"/>
  <c r="AB49" i="11"/>
  <c r="AA49" i="11"/>
  <c r="Z49" i="11"/>
  <c r="Y49" i="11"/>
  <c r="X49" i="11"/>
  <c r="W49" i="11"/>
  <c r="V49" i="11"/>
  <c r="U49" i="11"/>
  <c r="T49" i="11"/>
  <c r="S49" i="11"/>
  <c r="R49" i="11"/>
  <c r="Q49" i="11"/>
  <c r="P49" i="11"/>
  <c r="O49" i="11"/>
  <c r="N49" i="11"/>
  <c r="M49" i="11"/>
  <c r="L49" i="11"/>
  <c r="K49" i="11"/>
  <c r="J49" i="11"/>
  <c r="I49" i="11"/>
  <c r="H49" i="11"/>
  <c r="G49" i="11"/>
  <c r="F49" i="11"/>
  <c r="E49" i="11"/>
  <c r="D49" i="11"/>
  <c r="C49" i="11"/>
  <c r="B49" i="11"/>
  <c r="AJ48" i="11"/>
  <c r="AJ47" i="11" s="1"/>
  <c r="I48" i="11"/>
  <c r="I47" i="11" s="1"/>
  <c r="AY47" i="11"/>
  <c r="AX47" i="11"/>
  <c r="AW47" i="11"/>
  <c r="AV47" i="11"/>
  <c r="AU47" i="11"/>
  <c r="AT47" i="11"/>
  <c r="AS47" i="11"/>
  <c r="AR47" i="11"/>
  <c r="AQ47" i="11"/>
  <c r="AP47" i="11"/>
  <c r="AO47" i="11"/>
  <c r="AN47" i="11"/>
  <c r="AM47" i="11"/>
  <c r="AL47" i="11"/>
  <c r="AK47" i="11"/>
  <c r="AI47" i="11"/>
  <c r="AH47" i="11"/>
  <c r="AG47" i="11"/>
  <c r="AF47" i="11"/>
  <c r="AE47" i="11"/>
  <c r="AD47" i="11"/>
  <c r="AC47" i="11"/>
  <c r="AB47" i="11"/>
  <c r="AA47" i="11"/>
  <c r="Z47" i="11"/>
  <c r="Y47" i="11"/>
  <c r="X47" i="11"/>
  <c r="W47" i="11"/>
  <c r="V47" i="11"/>
  <c r="U47" i="11"/>
  <c r="T47" i="11"/>
  <c r="R47" i="11"/>
  <c r="Q47" i="11"/>
  <c r="P47" i="11"/>
  <c r="O47" i="11"/>
  <c r="N47" i="11"/>
  <c r="M47" i="11"/>
  <c r="L47" i="11"/>
  <c r="K47" i="11"/>
  <c r="J47" i="11"/>
  <c r="H47" i="11"/>
  <c r="G47" i="11"/>
  <c r="F47" i="11"/>
  <c r="D47" i="11"/>
  <c r="C47" i="11"/>
  <c r="B47" i="11"/>
  <c r="AW45" i="11"/>
  <c r="AV45" i="11"/>
  <c r="AU45" i="11"/>
  <c r="AT45" i="11"/>
  <c r="AS45" i="11"/>
  <c r="AR45" i="11"/>
  <c r="AQ45" i="11"/>
  <c r="AP45" i="11"/>
  <c r="AO45" i="11"/>
  <c r="AN45" i="11"/>
  <c r="AM45" i="11"/>
  <c r="AL45" i="11"/>
  <c r="AK45" i="11"/>
  <c r="AI45" i="11"/>
  <c r="AH45" i="11"/>
  <c r="AG45" i="11"/>
  <c r="AF45" i="11"/>
  <c r="AE45" i="11"/>
  <c r="AD45" i="11"/>
  <c r="AC45" i="11"/>
  <c r="AB45" i="11"/>
  <c r="Z45" i="11"/>
  <c r="Y45" i="11"/>
  <c r="X45" i="11"/>
  <c r="W45" i="11"/>
  <c r="V45" i="11"/>
  <c r="U45" i="11"/>
  <c r="R45" i="11"/>
  <c r="Q45" i="11"/>
  <c r="P45" i="11"/>
  <c r="O45" i="11"/>
  <c r="N45" i="11"/>
  <c r="M45" i="11"/>
  <c r="L45" i="11"/>
  <c r="K45" i="11"/>
  <c r="J45" i="11"/>
  <c r="I45" i="11"/>
  <c r="H45" i="11"/>
  <c r="G45" i="11"/>
  <c r="F45" i="11"/>
  <c r="D45" i="11"/>
  <c r="C45" i="11"/>
  <c r="B45" i="11"/>
  <c r="AW43" i="11"/>
  <c r="AV43" i="11"/>
  <c r="AU43" i="11"/>
  <c r="AT43" i="11"/>
  <c r="AS43" i="11"/>
  <c r="AR43" i="11"/>
  <c r="AQ43" i="11"/>
  <c r="AP43" i="11"/>
  <c r="AO43" i="11"/>
  <c r="AN43" i="11"/>
  <c r="AM43" i="11"/>
  <c r="AL43" i="11"/>
  <c r="AK43" i="11"/>
  <c r="AI43" i="11"/>
  <c r="AH43" i="11"/>
  <c r="AG43" i="11"/>
  <c r="AF43" i="11"/>
  <c r="AE43" i="11"/>
  <c r="AD43" i="11"/>
  <c r="AC43" i="11"/>
  <c r="AB43" i="11"/>
  <c r="Z43" i="11"/>
  <c r="Y43" i="11"/>
  <c r="X43" i="11"/>
  <c r="W43" i="11"/>
  <c r="V43" i="11"/>
  <c r="U43" i="11"/>
  <c r="R43" i="11"/>
  <c r="Q43" i="11"/>
  <c r="P43" i="11"/>
  <c r="O43" i="11"/>
  <c r="N43" i="11"/>
  <c r="M43" i="11"/>
  <c r="L43" i="11"/>
  <c r="K43" i="11"/>
  <c r="J43" i="11"/>
  <c r="I43" i="11"/>
  <c r="H43" i="11"/>
  <c r="G43" i="11"/>
  <c r="F43" i="11"/>
  <c r="D43" i="11"/>
  <c r="C43" i="11"/>
  <c r="B43" i="11"/>
  <c r="AW41" i="11"/>
  <c r="AV41" i="11"/>
  <c r="AU41" i="11"/>
  <c r="AT41" i="11"/>
  <c r="AS41" i="11"/>
  <c r="AR41" i="11"/>
  <c r="AQ41" i="11"/>
  <c r="AP41" i="11"/>
  <c r="AO41" i="11"/>
  <c r="AN41" i="11"/>
  <c r="AM41" i="11"/>
  <c r="AL41" i="11"/>
  <c r="AK41" i="11"/>
  <c r="AI41" i="11"/>
  <c r="AH41" i="11"/>
  <c r="AG41" i="11"/>
  <c r="AF41" i="11"/>
  <c r="AE41" i="11"/>
  <c r="AD41" i="11"/>
  <c r="AC41" i="11"/>
  <c r="AB41" i="11"/>
  <c r="Z41" i="11"/>
  <c r="Y41" i="11"/>
  <c r="X41" i="11"/>
  <c r="W41" i="11"/>
  <c r="V41" i="11"/>
  <c r="U41" i="11"/>
  <c r="R41" i="11"/>
  <c r="Q41" i="11"/>
  <c r="P41" i="11"/>
  <c r="O41" i="11"/>
  <c r="N41" i="11"/>
  <c r="M41" i="11"/>
  <c r="L41" i="11"/>
  <c r="K41" i="11"/>
  <c r="J41" i="11"/>
  <c r="I41" i="11"/>
  <c r="H41" i="11"/>
  <c r="G41" i="11"/>
  <c r="F41" i="11"/>
  <c r="D41" i="11"/>
  <c r="C41" i="11"/>
  <c r="B41" i="11"/>
  <c r="AW39" i="11"/>
  <c r="AV39" i="11"/>
  <c r="AU39" i="11"/>
  <c r="AT39" i="11"/>
  <c r="AS39" i="11"/>
  <c r="AR39" i="11"/>
  <c r="AQ39" i="11"/>
  <c r="AP39" i="11"/>
  <c r="AO39" i="11"/>
  <c r="AN39" i="11"/>
  <c r="AM39" i="11"/>
  <c r="AL39" i="11"/>
  <c r="AK39" i="11"/>
  <c r="AI39" i="11"/>
  <c r="AH39" i="11"/>
  <c r="AG39" i="11"/>
  <c r="AF39" i="11"/>
  <c r="AE39" i="11"/>
  <c r="AD39" i="11"/>
  <c r="AC39" i="11"/>
  <c r="AB39" i="11"/>
  <c r="Z39" i="11"/>
  <c r="Y39" i="11"/>
  <c r="X39" i="11"/>
  <c r="W39" i="11"/>
  <c r="V39" i="11"/>
  <c r="U39" i="11"/>
  <c r="R39" i="11"/>
  <c r="Q39" i="11"/>
  <c r="P39" i="11"/>
  <c r="O39" i="11"/>
  <c r="N39" i="11"/>
  <c r="M39" i="11"/>
  <c r="L39" i="11"/>
  <c r="K39" i="11"/>
  <c r="J39" i="11"/>
  <c r="I39" i="11"/>
  <c r="H39" i="11"/>
  <c r="G39" i="11"/>
  <c r="F39" i="11"/>
  <c r="D39" i="11"/>
  <c r="C39" i="11"/>
  <c r="B39" i="11"/>
  <c r="AW37" i="11"/>
  <c r="AV37" i="11"/>
  <c r="AU37" i="11"/>
  <c r="AT37" i="11"/>
  <c r="AS37" i="11"/>
  <c r="AR37" i="11"/>
  <c r="AQ37" i="11"/>
  <c r="AP37" i="11"/>
  <c r="AO37" i="11"/>
  <c r="AN37" i="11"/>
  <c r="AM37" i="11"/>
  <c r="AL37" i="11"/>
  <c r="AK37" i="11"/>
  <c r="AI37" i="11"/>
  <c r="AH37" i="11"/>
  <c r="AG37" i="11"/>
  <c r="AF37" i="11"/>
  <c r="AE37" i="11"/>
  <c r="AD37" i="11"/>
  <c r="AC37" i="11"/>
  <c r="AB37" i="11"/>
  <c r="Z37" i="11"/>
  <c r="Y37" i="11"/>
  <c r="X37" i="11"/>
  <c r="W37" i="11"/>
  <c r="V37" i="11"/>
  <c r="U37" i="11"/>
  <c r="R37" i="11"/>
  <c r="Q37" i="11"/>
  <c r="P37" i="11"/>
  <c r="O37" i="11"/>
  <c r="N37" i="11"/>
  <c r="M37" i="11"/>
  <c r="L37" i="11"/>
  <c r="K37" i="11"/>
  <c r="J37" i="11"/>
  <c r="I37" i="11"/>
  <c r="H37" i="11"/>
  <c r="G37" i="11"/>
  <c r="F37" i="11"/>
  <c r="D37" i="11"/>
  <c r="C37" i="11"/>
  <c r="B37" i="11"/>
  <c r="AW35" i="11"/>
  <c r="AV35" i="11"/>
  <c r="AU35" i="11"/>
  <c r="AT35" i="11"/>
  <c r="AS35" i="11"/>
  <c r="AR35" i="11"/>
  <c r="AQ35" i="11"/>
  <c r="AP35" i="11"/>
  <c r="AO35" i="11"/>
  <c r="AN35" i="11"/>
  <c r="AM35" i="11"/>
  <c r="AL35" i="11"/>
  <c r="AK35" i="11"/>
  <c r="AI35" i="11"/>
  <c r="AH35" i="11"/>
  <c r="AG35" i="11"/>
  <c r="AF35" i="11"/>
  <c r="AE35" i="11"/>
  <c r="AD35" i="11"/>
  <c r="AC35" i="11"/>
  <c r="AB35" i="11"/>
  <c r="Z35" i="11"/>
  <c r="Y35" i="11"/>
  <c r="X35" i="11"/>
  <c r="W35" i="11"/>
  <c r="V35" i="11"/>
  <c r="U35" i="11"/>
  <c r="R35" i="11"/>
  <c r="Q35" i="11"/>
  <c r="P35" i="11"/>
  <c r="O35" i="11"/>
  <c r="N35" i="11"/>
  <c r="M35" i="11"/>
  <c r="L35" i="11"/>
  <c r="K35" i="11"/>
  <c r="J35" i="11"/>
  <c r="I35" i="11"/>
  <c r="H35" i="11"/>
  <c r="G35" i="11"/>
  <c r="F35" i="11"/>
  <c r="D35" i="11"/>
  <c r="C35" i="11"/>
  <c r="AW33" i="11"/>
  <c r="AV33" i="11"/>
  <c r="AU33" i="11"/>
  <c r="AT33" i="11"/>
  <c r="AS33" i="11"/>
  <c r="AR33" i="11"/>
  <c r="AQ33" i="11"/>
  <c r="AP33" i="11"/>
  <c r="AO33" i="11"/>
  <c r="AN33" i="11"/>
  <c r="AM33" i="11"/>
  <c r="AL33" i="11"/>
  <c r="AK33" i="11"/>
  <c r="AI33" i="11"/>
  <c r="AH33" i="11"/>
  <c r="AG33" i="11"/>
  <c r="AF33" i="11"/>
  <c r="AE33" i="11"/>
  <c r="AD33" i="11"/>
  <c r="AC33" i="11"/>
  <c r="AB33" i="11"/>
  <c r="Z33" i="11"/>
  <c r="Y33" i="11"/>
  <c r="X33" i="11"/>
  <c r="W33" i="11"/>
  <c r="V33" i="11"/>
  <c r="U33" i="11"/>
  <c r="R33" i="11"/>
  <c r="Q33" i="11"/>
  <c r="P33" i="11"/>
  <c r="O33" i="11"/>
  <c r="N33" i="11"/>
  <c r="M33" i="11"/>
  <c r="L33" i="11"/>
  <c r="K33" i="11"/>
  <c r="J33" i="11"/>
  <c r="I33" i="11"/>
  <c r="H33" i="11"/>
  <c r="G33" i="11"/>
  <c r="F33" i="11"/>
  <c r="D33" i="11"/>
  <c r="C33" i="11"/>
  <c r="AW31" i="11"/>
  <c r="AV31" i="11"/>
  <c r="AU31" i="11"/>
  <c r="AT31" i="11"/>
  <c r="AS31" i="11"/>
  <c r="AR31" i="11"/>
  <c r="AQ31" i="11"/>
  <c r="AP31" i="11"/>
  <c r="AO31" i="11"/>
  <c r="AN31" i="11"/>
  <c r="AM31" i="11"/>
  <c r="AL31" i="11"/>
  <c r="AK31" i="11"/>
  <c r="AI31" i="11"/>
  <c r="AH31" i="11"/>
  <c r="AG31" i="11"/>
  <c r="AF31" i="11"/>
  <c r="AE31" i="11"/>
  <c r="AD31" i="11"/>
  <c r="AC31" i="11"/>
  <c r="AB31" i="11"/>
  <c r="Z31" i="11"/>
  <c r="Y31" i="11"/>
  <c r="X31" i="11"/>
  <c r="W31" i="11"/>
  <c r="V31" i="11"/>
  <c r="U31" i="11"/>
  <c r="R31" i="11"/>
  <c r="Q31" i="11"/>
  <c r="P31" i="11"/>
  <c r="O31" i="11"/>
  <c r="N31" i="11"/>
  <c r="M31" i="11"/>
  <c r="L31" i="11"/>
  <c r="K31" i="11"/>
  <c r="J31" i="11"/>
  <c r="I31" i="11"/>
  <c r="H31" i="11"/>
  <c r="G31" i="11"/>
  <c r="F31" i="11"/>
  <c r="D31" i="11"/>
  <c r="C31" i="11"/>
  <c r="AW29" i="11"/>
  <c r="AV29" i="11"/>
  <c r="AU29" i="11"/>
  <c r="AT29" i="11"/>
  <c r="AS29" i="11"/>
  <c r="AR29" i="11"/>
  <c r="AQ29" i="11"/>
  <c r="AP29" i="11"/>
  <c r="AO29" i="11"/>
  <c r="AN29" i="11"/>
  <c r="AM29" i="11"/>
  <c r="AL29" i="11"/>
  <c r="AK29" i="11"/>
  <c r="AI29" i="11"/>
  <c r="AH29" i="11"/>
  <c r="AG29" i="11"/>
  <c r="AF29" i="11"/>
  <c r="AE29" i="11"/>
  <c r="AD29" i="11"/>
  <c r="AC29" i="11"/>
  <c r="AB29" i="11"/>
  <c r="Z29" i="11"/>
  <c r="Y29" i="11"/>
  <c r="X29" i="11"/>
  <c r="W29" i="11"/>
  <c r="V29" i="11"/>
  <c r="U29" i="11"/>
  <c r="R29" i="11"/>
  <c r="Q29" i="11"/>
  <c r="P29" i="11"/>
  <c r="O29" i="11"/>
  <c r="N29" i="11"/>
  <c r="M29" i="11"/>
  <c r="L29" i="11"/>
  <c r="K29" i="11"/>
  <c r="J29" i="11"/>
  <c r="I29" i="11"/>
  <c r="H29" i="11"/>
  <c r="G29" i="11"/>
  <c r="F29" i="11"/>
  <c r="D29" i="11"/>
  <c r="C29" i="11"/>
  <c r="AR28" i="11"/>
  <c r="AR27" i="11" s="1"/>
  <c r="AN28" i="11"/>
  <c r="AN27" i="11" s="1"/>
  <c r="AW27" i="11"/>
  <c r="AV27" i="11"/>
  <c r="AU27" i="11"/>
  <c r="AT27" i="11"/>
  <c r="AS27" i="11"/>
  <c r="AQ27" i="11"/>
  <c r="AP27" i="11"/>
  <c r="AO27" i="11"/>
  <c r="AM27" i="11"/>
  <c r="AL27" i="11"/>
  <c r="AK27" i="11"/>
  <c r="AI27" i="11"/>
  <c r="AH27" i="11"/>
  <c r="AG27" i="11"/>
  <c r="AF27" i="11"/>
  <c r="AE27" i="11"/>
  <c r="AD27" i="11"/>
  <c r="AC27" i="11"/>
  <c r="AB27" i="11"/>
  <c r="Z27" i="11"/>
  <c r="Y27" i="11"/>
  <c r="X27" i="11"/>
  <c r="W27" i="11"/>
  <c r="V27" i="11"/>
  <c r="U27" i="11"/>
  <c r="R27" i="11"/>
  <c r="Q27" i="11"/>
  <c r="P27" i="11"/>
  <c r="O27" i="11"/>
  <c r="N27" i="11"/>
  <c r="M27" i="11"/>
  <c r="L27" i="11"/>
  <c r="K27" i="11"/>
  <c r="J27" i="11"/>
  <c r="I27" i="11"/>
  <c r="H27" i="11"/>
  <c r="G27" i="11"/>
  <c r="F27" i="11"/>
  <c r="D27" i="11"/>
  <c r="C27" i="11"/>
  <c r="AW25" i="11"/>
  <c r="AV25" i="11"/>
  <c r="AU25" i="11"/>
  <c r="AT25" i="11"/>
  <c r="AS25" i="11"/>
  <c r="AR25" i="11"/>
  <c r="AQ25" i="11"/>
  <c r="AP25" i="11"/>
  <c r="AO25" i="11"/>
  <c r="AN25" i="11"/>
  <c r="AM25" i="11"/>
  <c r="AL25" i="11"/>
  <c r="AK25" i="11"/>
  <c r="AI25" i="11"/>
  <c r="AH25" i="11"/>
  <c r="AG25" i="11"/>
  <c r="AF25" i="11"/>
  <c r="AE25" i="11"/>
  <c r="AD25" i="11"/>
  <c r="AC25" i="11"/>
  <c r="AB25" i="11"/>
  <c r="Z25" i="11"/>
  <c r="Y25" i="11"/>
  <c r="X25" i="11"/>
  <c r="W25" i="11"/>
  <c r="V25" i="11"/>
  <c r="U25" i="11"/>
  <c r="R25" i="11"/>
  <c r="Q25" i="11"/>
  <c r="P25" i="11"/>
  <c r="O25" i="11"/>
  <c r="N25" i="11"/>
  <c r="M25" i="11"/>
  <c r="L25" i="11"/>
  <c r="K25" i="11"/>
  <c r="J25" i="11"/>
  <c r="I25" i="11"/>
  <c r="H25" i="11"/>
  <c r="G25" i="11"/>
  <c r="F25" i="11"/>
  <c r="D25" i="11"/>
  <c r="C25" i="11"/>
  <c r="AC23" i="11"/>
  <c r="AW21" i="11"/>
  <c r="AV21" i="11"/>
  <c r="AU21" i="11"/>
  <c r="AT21" i="11"/>
  <c r="AS21" i="11"/>
  <c r="AR21" i="11"/>
  <c r="AQ21" i="11"/>
  <c r="AP21" i="11"/>
  <c r="AO21" i="11"/>
  <c r="AN21" i="11"/>
  <c r="AM21" i="11"/>
  <c r="AL21" i="11"/>
  <c r="AK21" i="11"/>
  <c r="AI21" i="11"/>
  <c r="AH21" i="11"/>
  <c r="AG21" i="11"/>
  <c r="AF21" i="11"/>
  <c r="AE21" i="11"/>
  <c r="AD21" i="11"/>
  <c r="AC21" i="11"/>
  <c r="AB21" i="11"/>
  <c r="Z21" i="11"/>
  <c r="Y21" i="11"/>
  <c r="X21" i="11"/>
  <c r="W21" i="11"/>
  <c r="V21" i="11"/>
  <c r="U21" i="11"/>
  <c r="R21" i="11"/>
  <c r="Q21" i="11"/>
  <c r="P21" i="11"/>
  <c r="O21" i="11"/>
  <c r="N21" i="11"/>
  <c r="M21" i="11"/>
  <c r="L21" i="11"/>
  <c r="K21" i="11"/>
  <c r="J21" i="11"/>
  <c r="I21" i="11"/>
  <c r="H21" i="11"/>
  <c r="G21" i="11"/>
  <c r="F21" i="11"/>
  <c r="D21" i="11"/>
  <c r="C21" i="11"/>
  <c r="AN20" i="11"/>
  <c r="AN19" i="11" s="1"/>
  <c r="W20" i="11"/>
  <c r="W19" i="11" s="1"/>
  <c r="U20" i="11"/>
  <c r="U19" i="11" s="1"/>
  <c r="C20" i="11"/>
  <c r="C19" i="11" s="1"/>
  <c r="AY19" i="11"/>
  <c r="AX19" i="11"/>
  <c r="AW19" i="11"/>
  <c r="AV19" i="11"/>
  <c r="AU19" i="11"/>
  <c r="AT19" i="11"/>
  <c r="AS19" i="11"/>
  <c r="AR19" i="11"/>
  <c r="AQ19" i="11"/>
  <c r="AP19" i="11"/>
  <c r="AO19" i="11"/>
  <c r="AM19" i="11"/>
  <c r="AL19" i="11"/>
  <c r="AK19" i="11"/>
  <c r="AJ19" i="11"/>
  <c r="AI19" i="11"/>
  <c r="AH19" i="11"/>
  <c r="AG19" i="11"/>
  <c r="AF19" i="11"/>
  <c r="AE19" i="11"/>
  <c r="AD19" i="11"/>
  <c r="AC19" i="11"/>
  <c r="AB19" i="11"/>
  <c r="AA19" i="11"/>
  <c r="Z19" i="11"/>
  <c r="Y19" i="11"/>
  <c r="X19" i="11"/>
  <c r="V19" i="11"/>
  <c r="T19" i="11"/>
  <c r="S19" i="11"/>
  <c r="R19" i="11"/>
  <c r="Q19" i="11"/>
  <c r="P19" i="11"/>
  <c r="O19" i="11"/>
  <c r="N19" i="11"/>
  <c r="M19" i="11"/>
  <c r="L19" i="11"/>
  <c r="K19" i="11"/>
  <c r="J19" i="11"/>
  <c r="I19" i="11"/>
  <c r="H19" i="11"/>
  <c r="G19" i="11"/>
  <c r="F19" i="11"/>
  <c r="E19" i="11"/>
  <c r="D19" i="11"/>
  <c r="B19" i="11"/>
  <c r="O18" i="11"/>
  <c r="O17" i="11" s="1"/>
  <c r="AW17" i="11"/>
  <c r="AG17" i="11"/>
  <c r="Z17" i="11"/>
  <c r="N17" i="11"/>
  <c r="F17" i="11"/>
  <c r="D17" i="11"/>
  <c r="AV16" i="11"/>
  <c r="AV15" i="11" s="1"/>
  <c r="AE13" i="11"/>
  <c r="AM12" i="11"/>
  <c r="AM11" i="11" s="1"/>
  <c r="AU11" i="11"/>
  <c r="AT11" i="11"/>
  <c r="AS11" i="11"/>
  <c r="AR11" i="11"/>
  <c r="AQ11" i="11"/>
  <c r="AP11" i="11"/>
  <c r="AO11" i="11"/>
  <c r="AN11" i="11"/>
  <c r="AL11" i="11"/>
  <c r="AK11" i="11"/>
  <c r="AI11" i="11"/>
  <c r="AH11" i="11"/>
  <c r="AF11" i="11"/>
  <c r="AE11" i="11"/>
  <c r="AD11" i="11"/>
  <c r="AC11" i="11"/>
  <c r="AB11" i="11"/>
  <c r="Z11" i="11"/>
  <c r="Y11" i="11"/>
  <c r="X11" i="11"/>
  <c r="W11" i="11"/>
  <c r="V11" i="11"/>
  <c r="U11" i="11"/>
  <c r="R11" i="11"/>
  <c r="Q11" i="11"/>
  <c r="P11" i="11"/>
  <c r="O11" i="11"/>
  <c r="N11" i="11"/>
  <c r="M11" i="11"/>
  <c r="L11" i="11"/>
  <c r="K11" i="11"/>
  <c r="J11" i="11"/>
  <c r="I11" i="11"/>
  <c r="H11" i="11"/>
  <c r="G11" i="11"/>
  <c r="F11" i="11"/>
  <c r="D11" i="11"/>
  <c r="C11" i="11"/>
  <c r="CH35" i="10"/>
  <c r="AO35" i="10"/>
  <c r="CM33" i="10"/>
  <c r="CM10" i="10" s="1"/>
  <c r="CI33" i="10"/>
  <c r="CH33" i="10"/>
  <c r="AY33" i="10"/>
  <c r="AO31" i="10"/>
  <c r="BU30" i="10"/>
  <c r="BU29" i="10" s="1"/>
  <c r="CF29" i="10"/>
  <c r="CE29" i="10"/>
  <c r="CD29" i="10"/>
  <c r="CC29" i="10"/>
  <c r="CB29" i="10"/>
  <c r="CA29" i="10"/>
  <c r="BX29" i="10"/>
  <c r="BW29" i="10"/>
  <c r="BV29" i="10"/>
  <c r="BT29" i="10"/>
  <c r="BS29" i="10"/>
  <c r="BR29" i="10"/>
  <c r="BQ29" i="10"/>
  <c r="BP29" i="10"/>
  <c r="BO29" i="10"/>
  <c r="BN29" i="10"/>
  <c r="BM29" i="10"/>
  <c r="BL29" i="10"/>
  <c r="BK29" i="10"/>
  <c r="BJ29" i="10"/>
  <c r="BI29" i="10"/>
  <c r="BF29" i="10"/>
  <c r="BE29" i="10"/>
  <c r="BD29" i="10"/>
  <c r="BA29" i="10"/>
  <c r="AZ29" i="10"/>
  <c r="AY29" i="10"/>
  <c r="AX29" i="10"/>
  <c r="AW29" i="10"/>
  <c r="AV29" i="10"/>
  <c r="AU29" i="10"/>
  <c r="AT29" i="10"/>
  <c r="AS29" i="10"/>
  <c r="AR29" i="10"/>
  <c r="AQ29" i="10"/>
  <c r="AP29" i="10"/>
  <c r="AO29" i="10"/>
  <c r="AN29" i="10"/>
  <c r="AM29" i="10"/>
  <c r="AL29" i="10"/>
  <c r="AK29" i="10"/>
  <c r="AJ29" i="10"/>
  <c r="AI29" i="10"/>
  <c r="AH29" i="10"/>
  <c r="AG29" i="10"/>
  <c r="AF29" i="10"/>
  <c r="AE29" i="10"/>
  <c r="AD29" i="10"/>
  <c r="AC29" i="10"/>
  <c r="AB29" i="10"/>
  <c r="AA29" i="10"/>
  <c r="Z29" i="10"/>
  <c r="Y29" i="10"/>
  <c r="X29" i="10"/>
  <c r="W29" i="10"/>
  <c r="V29" i="10"/>
  <c r="U29" i="10"/>
  <c r="T29" i="10"/>
  <c r="S29" i="10"/>
  <c r="R29" i="10"/>
  <c r="Q29" i="10"/>
  <c r="P29" i="10"/>
  <c r="O29" i="10"/>
  <c r="N29" i="10"/>
  <c r="J29" i="10"/>
  <c r="I29" i="10"/>
  <c r="H29" i="10"/>
  <c r="G29" i="10"/>
  <c r="F29" i="10"/>
  <c r="E29" i="10"/>
  <c r="D29" i="10"/>
  <c r="C29" i="10"/>
  <c r="B29" i="10"/>
  <c r="CL27" i="10"/>
  <c r="CK27" i="10"/>
  <c r="CJ27" i="10"/>
  <c r="CI27" i="10"/>
  <c r="CH27" i="10"/>
  <c r="CG27" i="10"/>
  <c r="CF27" i="10"/>
  <c r="CE27" i="10"/>
  <c r="CD27" i="10"/>
  <c r="CC27" i="10"/>
  <c r="CB27" i="10"/>
  <c r="CA27" i="10"/>
  <c r="BX27" i="10"/>
  <c r="BW27" i="10"/>
  <c r="BV27" i="10"/>
  <c r="BU27" i="10"/>
  <c r="BT27" i="10"/>
  <c r="BS27" i="10"/>
  <c r="BR27" i="10"/>
  <c r="BQ27" i="10"/>
  <c r="BP27" i="10"/>
  <c r="BO27" i="10"/>
  <c r="BN27" i="10"/>
  <c r="BM27" i="10"/>
  <c r="BL27" i="10"/>
  <c r="BK27" i="10"/>
  <c r="BJ27" i="10"/>
  <c r="BI27" i="10"/>
  <c r="BF27" i="10"/>
  <c r="BE27" i="10"/>
  <c r="BD27" i="10"/>
  <c r="BC27" i="10"/>
  <c r="BB27" i="10"/>
  <c r="BA27" i="10"/>
  <c r="AZ27" i="10"/>
  <c r="AY27" i="10"/>
  <c r="AX27" i="10"/>
  <c r="AW27" i="10"/>
  <c r="AV27" i="10"/>
  <c r="AU27" i="10"/>
  <c r="AT27" i="10"/>
  <c r="AS27" i="10"/>
  <c r="AR27" i="10"/>
  <c r="AQ27" i="10"/>
  <c r="AP27" i="10"/>
  <c r="AO27" i="10"/>
  <c r="AN27" i="10"/>
  <c r="AM27" i="10"/>
  <c r="AL27" i="10"/>
  <c r="AK27" i="10"/>
  <c r="AJ27" i="10"/>
  <c r="AI27" i="10"/>
  <c r="AH27" i="10"/>
  <c r="AG27" i="10"/>
  <c r="AF27" i="10"/>
  <c r="AE27" i="10"/>
  <c r="AD27" i="10"/>
  <c r="AC27" i="10"/>
  <c r="AB27" i="10"/>
  <c r="AA27" i="10"/>
  <c r="Z27" i="10"/>
  <c r="Y27" i="10"/>
  <c r="X27" i="10"/>
  <c r="W27" i="10"/>
  <c r="V27" i="10"/>
  <c r="U27" i="10"/>
  <c r="T27" i="10"/>
  <c r="S27" i="10"/>
  <c r="R27" i="10"/>
  <c r="Q27" i="10"/>
  <c r="P27" i="10"/>
  <c r="O27" i="10"/>
  <c r="N27" i="10"/>
  <c r="L27" i="10"/>
  <c r="K27" i="10"/>
  <c r="J27" i="10"/>
  <c r="I27" i="10"/>
  <c r="H27" i="10"/>
  <c r="G27" i="10"/>
  <c r="F27" i="10"/>
  <c r="E27" i="10"/>
  <c r="D27" i="10"/>
  <c r="C27" i="10"/>
  <c r="B27" i="10"/>
  <c r="BX26" i="10"/>
  <c r="BX25" i="10" s="1"/>
  <c r="BW26" i="10"/>
  <c r="BW25" i="10" s="1"/>
  <c r="BU26" i="10"/>
  <c r="BU25" i="10" s="1"/>
  <c r="BB26" i="10"/>
  <c r="BB25" i="10" s="1"/>
  <c r="AI26" i="10"/>
  <c r="AI25" i="10" s="1"/>
  <c r="Q26" i="10"/>
  <c r="Q25" i="10" s="1"/>
  <c r="L26" i="10"/>
  <c r="L25" i="10" s="1"/>
  <c r="CL25" i="10"/>
  <c r="CK25" i="10"/>
  <c r="CJ25" i="10"/>
  <c r="CI25" i="10"/>
  <c r="CH25" i="10"/>
  <c r="CG25" i="10"/>
  <c r="CF25" i="10"/>
  <c r="CE25" i="10"/>
  <c r="CD25" i="10"/>
  <c r="CC25" i="10"/>
  <c r="CB25" i="10"/>
  <c r="CA25" i="10"/>
  <c r="BZ25" i="10"/>
  <c r="BZ10" i="10" s="1"/>
  <c r="BY25" i="10"/>
  <c r="BY10" i="10" s="1"/>
  <c r="BV25" i="10"/>
  <c r="BT25" i="10"/>
  <c r="BS25" i="10"/>
  <c r="BR25" i="10"/>
  <c r="BQ25" i="10"/>
  <c r="BP25" i="10"/>
  <c r="BO25" i="10"/>
  <c r="BN25" i="10"/>
  <c r="BM25" i="10"/>
  <c r="BL25" i="10"/>
  <c r="BK25" i="10"/>
  <c r="BJ25" i="10"/>
  <c r="BI25" i="10"/>
  <c r="BH25" i="10"/>
  <c r="BH10" i="10" s="1"/>
  <c r="BG25" i="10"/>
  <c r="BG10" i="10" s="1"/>
  <c r="BF25" i="10"/>
  <c r="BE25" i="10"/>
  <c r="BD25" i="10"/>
  <c r="BC25" i="10"/>
  <c r="BA25" i="10"/>
  <c r="AZ25" i="10"/>
  <c r="AY25" i="10"/>
  <c r="AX25" i="10"/>
  <c r="AW25" i="10"/>
  <c r="AV25" i="10"/>
  <c r="AU25" i="10"/>
  <c r="AT25" i="10"/>
  <c r="AS25" i="10"/>
  <c r="AR25" i="10"/>
  <c r="AQ25" i="10"/>
  <c r="AP25" i="10"/>
  <c r="AO25" i="10"/>
  <c r="AN25" i="10"/>
  <c r="AM25" i="10"/>
  <c r="AL25" i="10"/>
  <c r="AK25" i="10"/>
  <c r="AJ25" i="10"/>
  <c r="AH25" i="10"/>
  <c r="AG25" i="10"/>
  <c r="AF25" i="10"/>
  <c r="AE25" i="10"/>
  <c r="AD25" i="10"/>
  <c r="AC25" i="10"/>
  <c r="AB25" i="10"/>
  <c r="AA25" i="10"/>
  <c r="Z25" i="10"/>
  <c r="Y25" i="10"/>
  <c r="X25" i="10"/>
  <c r="W25" i="10"/>
  <c r="V25" i="10"/>
  <c r="U25" i="10"/>
  <c r="T25" i="10"/>
  <c r="S25" i="10"/>
  <c r="R25" i="10"/>
  <c r="P25" i="10"/>
  <c r="O25" i="10"/>
  <c r="N25" i="10"/>
  <c r="M25" i="10"/>
  <c r="M10" i="10" s="1"/>
  <c r="K25" i="10"/>
  <c r="J25" i="10"/>
  <c r="I25" i="10"/>
  <c r="H25" i="10"/>
  <c r="G25" i="10"/>
  <c r="F25" i="10"/>
  <c r="E25" i="10"/>
  <c r="D25" i="10"/>
  <c r="C25" i="10"/>
  <c r="B25" i="10"/>
  <c r="BW24" i="10"/>
  <c r="BW23" i="10" s="1"/>
  <c r="CL23" i="10"/>
  <c r="CK23" i="10"/>
  <c r="CJ23" i="10"/>
  <c r="CI23" i="10"/>
  <c r="CH23" i="10"/>
  <c r="CG23" i="10"/>
  <c r="CF23" i="10"/>
  <c r="CE23" i="10"/>
  <c r="CD23" i="10"/>
  <c r="CC23" i="10"/>
  <c r="CB23" i="10"/>
  <c r="CA23" i="10"/>
  <c r="BX23" i="10"/>
  <c r="BV23" i="10"/>
  <c r="BU23" i="10"/>
  <c r="BT23" i="10"/>
  <c r="BS23" i="10"/>
  <c r="BR23" i="10"/>
  <c r="BQ23" i="10"/>
  <c r="BP23" i="10"/>
  <c r="BO23" i="10"/>
  <c r="BN23" i="10"/>
  <c r="BM23" i="10"/>
  <c r="BL23" i="10"/>
  <c r="BK23" i="10"/>
  <c r="BJ23" i="10"/>
  <c r="BI23" i="10"/>
  <c r="BF23" i="10"/>
  <c r="BE23" i="10"/>
  <c r="BD23" i="10"/>
  <c r="BC23" i="10"/>
  <c r="BB23" i="10"/>
  <c r="BA23" i="10"/>
  <c r="AZ23" i="10"/>
  <c r="AY23" i="10"/>
  <c r="AX23" i="10"/>
  <c r="AW23" i="10"/>
  <c r="AV23" i="10"/>
  <c r="AU23" i="10"/>
  <c r="AT23" i="10"/>
  <c r="AS23" i="10"/>
  <c r="AR23" i="10"/>
  <c r="AQ23" i="10"/>
  <c r="AP23" i="10"/>
  <c r="AO23" i="10"/>
  <c r="AN23" i="10"/>
  <c r="AM23" i="10"/>
  <c r="AL23" i="10"/>
  <c r="AK23" i="10"/>
  <c r="AJ23" i="10"/>
  <c r="AI23" i="10"/>
  <c r="AH23" i="10"/>
  <c r="AG23" i="10"/>
  <c r="AF23" i="10"/>
  <c r="AE23" i="10"/>
  <c r="AD23" i="10"/>
  <c r="AC23" i="10"/>
  <c r="AB23" i="10"/>
  <c r="AA23" i="10"/>
  <c r="Z23" i="10"/>
  <c r="Y23" i="10"/>
  <c r="X23" i="10"/>
  <c r="W23" i="10"/>
  <c r="V23" i="10"/>
  <c r="U23" i="10"/>
  <c r="T23" i="10"/>
  <c r="S23" i="10"/>
  <c r="R23" i="10"/>
  <c r="Q23" i="10"/>
  <c r="P23" i="10"/>
  <c r="O23" i="10"/>
  <c r="N23" i="10"/>
  <c r="L23" i="10"/>
  <c r="K23" i="10"/>
  <c r="J23" i="10"/>
  <c r="I23" i="10"/>
  <c r="H23" i="10"/>
  <c r="G23" i="10"/>
  <c r="F23" i="10"/>
  <c r="E23" i="10"/>
  <c r="D23" i="10"/>
  <c r="C23" i="10"/>
  <c r="B23" i="10"/>
  <c r="CL21" i="10"/>
  <c r="CK21" i="10"/>
  <c r="CJ21" i="10"/>
  <c r="CI21" i="10"/>
  <c r="CH21" i="10"/>
  <c r="CG21" i="10"/>
  <c r="CF21" i="10"/>
  <c r="CE21" i="10"/>
  <c r="CD21" i="10"/>
  <c r="CC21" i="10"/>
  <c r="CB21" i="10"/>
  <c r="CA21" i="10"/>
  <c r="BX21" i="10"/>
  <c r="BW21" i="10"/>
  <c r="BV21" i="10"/>
  <c r="BU21" i="10"/>
  <c r="BT21" i="10"/>
  <c r="BS21" i="10"/>
  <c r="BR21" i="10"/>
  <c r="BQ21" i="10"/>
  <c r="BP21" i="10"/>
  <c r="BO21" i="10"/>
  <c r="BN21" i="10"/>
  <c r="BM21" i="10"/>
  <c r="BL21" i="10"/>
  <c r="BK21" i="10"/>
  <c r="BJ21" i="10"/>
  <c r="BI21" i="10"/>
  <c r="BF21" i="10"/>
  <c r="BE21" i="10"/>
  <c r="BD21" i="10"/>
  <c r="BC21" i="10"/>
  <c r="BB21" i="10"/>
  <c r="BA21" i="10"/>
  <c r="AZ21" i="10"/>
  <c r="AY21" i="10"/>
  <c r="AX21" i="10"/>
  <c r="AW21" i="10"/>
  <c r="AV21" i="10"/>
  <c r="AU21" i="10"/>
  <c r="AT21" i="10"/>
  <c r="AS21" i="10"/>
  <c r="AR21" i="10"/>
  <c r="AQ21" i="10"/>
  <c r="AP21" i="10"/>
  <c r="AO21" i="10"/>
  <c r="AN21" i="10"/>
  <c r="AM21" i="10"/>
  <c r="AL21" i="10"/>
  <c r="AK21" i="10"/>
  <c r="AJ21" i="10"/>
  <c r="AI21" i="10"/>
  <c r="AH21" i="10"/>
  <c r="AG21" i="10"/>
  <c r="AF21" i="10"/>
  <c r="AE21" i="10"/>
  <c r="AD21" i="10"/>
  <c r="AC21" i="10"/>
  <c r="AB21" i="10"/>
  <c r="AA21" i="10"/>
  <c r="Z21" i="10"/>
  <c r="Y21" i="10"/>
  <c r="X21" i="10"/>
  <c r="W21" i="10"/>
  <c r="V21" i="10"/>
  <c r="U21" i="10"/>
  <c r="T21" i="10"/>
  <c r="S21" i="10"/>
  <c r="R21" i="10"/>
  <c r="Q21" i="10"/>
  <c r="P21" i="10"/>
  <c r="O21" i="10"/>
  <c r="N21" i="10"/>
  <c r="L21" i="10"/>
  <c r="K21" i="10"/>
  <c r="J21" i="10"/>
  <c r="I21" i="10"/>
  <c r="H21" i="10"/>
  <c r="G21" i="10"/>
  <c r="F21" i="10"/>
  <c r="E21" i="10"/>
  <c r="D21" i="10"/>
  <c r="C21" i="10"/>
  <c r="B21" i="10"/>
  <c r="CA20" i="10"/>
  <c r="CA19" i="10" s="1"/>
  <c r="BX20" i="10"/>
  <c r="BX19" i="10" s="1"/>
  <c r="BW20" i="10"/>
  <c r="BW19" i="10" s="1"/>
  <c r="CI19" i="10"/>
  <c r="CH19" i="10"/>
  <c r="CG19" i="10"/>
  <c r="CF19" i="10"/>
  <c r="CE19" i="10"/>
  <c r="CD19" i="10"/>
  <c r="CC19" i="10"/>
  <c r="CB19" i="10"/>
  <c r="BV19" i="10"/>
  <c r="BU19" i="10"/>
  <c r="BT19" i="10"/>
  <c r="BS19" i="10"/>
  <c r="BR19" i="10"/>
  <c r="BQ19" i="10"/>
  <c r="BP19" i="10"/>
  <c r="BO19" i="10"/>
  <c r="BN19" i="10"/>
  <c r="BM19" i="10"/>
  <c r="BL19" i="10"/>
  <c r="BK19" i="10"/>
  <c r="BJ19" i="10"/>
  <c r="BI19" i="10"/>
  <c r="BF19" i="10"/>
  <c r="BE19" i="10"/>
  <c r="BD19" i="10"/>
  <c r="BC19" i="10"/>
  <c r="BB19" i="10"/>
  <c r="BA19" i="10"/>
  <c r="AZ19" i="10"/>
  <c r="AY19" i="10"/>
  <c r="AX19" i="10"/>
  <c r="AW19" i="10"/>
  <c r="AV19" i="10"/>
  <c r="AU19" i="10"/>
  <c r="AT19" i="10"/>
  <c r="AS19" i="10"/>
  <c r="AR19" i="10"/>
  <c r="AQ19" i="10"/>
  <c r="AP19" i="10"/>
  <c r="AO19" i="10"/>
  <c r="AN19" i="10"/>
  <c r="AM19" i="10"/>
  <c r="AL19" i="10"/>
  <c r="AK19" i="10"/>
  <c r="AJ19" i="10"/>
  <c r="AI19" i="10"/>
  <c r="AH19" i="10"/>
  <c r="AG19" i="10"/>
  <c r="AF19" i="10"/>
  <c r="AE19" i="10"/>
  <c r="AD19" i="10"/>
  <c r="AC19" i="10"/>
  <c r="AB19" i="10"/>
  <c r="AA19" i="10"/>
  <c r="Z19" i="10"/>
  <c r="Y19" i="10"/>
  <c r="X19" i="10"/>
  <c r="W19" i="10"/>
  <c r="V19" i="10"/>
  <c r="U19" i="10"/>
  <c r="T19" i="10"/>
  <c r="S19" i="10"/>
  <c r="R19" i="10"/>
  <c r="Q19" i="10"/>
  <c r="P19" i="10"/>
  <c r="O19" i="10"/>
  <c r="N19" i="10"/>
  <c r="L19" i="10"/>
  <c r="K19" i="10"/>
  <c r="J19" i="10"/>
  <c r="I19" i="10"/>
  <c r="H19" i="10"/>
  <c r="G19" i="10"/>
  <c r="F19" i="10"/>
  <c r="E19" i="10"/>
  <c r="D19" i="10"/>
  <c r="C19" i="10"/>
  <c r="B19" i="10"/>
  <c r="BX18" i="10"/>
  <c r="BX17" i="10" s="1"/>
  <c r="BW18" i="10"/>
  <c r="BW17" i="10" s="1"/>
  <c r="BU18" i="10"/>
  <c r="BU17" i="10" s="1"/>
  <c r="K18" i="10"/>
  <c r="K17" i="10" s="1"/>
  <c r="J18" i="10"/>
  <c r="J17" i="10" s="1"/>
  <c r="CI17" i="10"/>
  <c r="CH17" i="10"/>
  <c r="CG17" i="10"/>
  <c r="CF17" i="10"/>
  <c r="CE17" i="10"/>
  <c r="CD17" i="10"/>
  <c r="CC17" i="10"/>
  <c r="CB17" i="10"/>
  <c r="CA17" i="10"/>
  <c r="BV17" i="10"/>
  <c r="BT17" i="10"/>
  <c r="BS17" i="10"/>
  <c r="BR17" i="10"/>
  <c r="BQ17" i="10"/>
  <c r="BP17" i="10"/>
  <c r="BO17" i="10"/>
  <c r="BN17" i="10"/>
  <c r="BM17" i="10"/>
  <c r="BL17" i="10"/>
  <c r="BK17" i="10"/>
  <c r="BJ17" i="10"/>
  <c r="BI17" i="10"/>
  <c r="BF17" i="10"/>
  <c r="BE17" i="10"/>
  <c r="BD17" i="10"/>
  <c r="BC17" i="10"/>
  <c r="BB17" i="10"/>
  <c r="BA17" i="10"/>
  <c r="AZ17" i="10"/>
  <c r="AY17" i="10"/>
  <c r="AX17" i="10"/>
  <c r="AW17" i="10"/>
  <c r="AV17" i="10"/>
  <c r="AU17" i="10"/>
  <c r="AT17" i="10"/>
  <c r="AS17" i="10"/>
  <c r="AR17" i="10"/>
  <c r="AQ17" i="10"/>
  <c r="AP17" i="10"/>
  <c r="AO17" i="10"/>
  <c r="AN17" i="10"/>
  <c r="AM17" i="10"/>
  <c r="AL17" i="10"/>
  <c r="AK17" i="10"/>
  <c r="AJ17" i="10"/>
  <c r="AI17" i="10"/>
  <c r="AH17" i="10"/>
  <c r="AG17" i="10"/>
  <c r="AF17" i="10"/>
  <c r="AE17" i="10"/>
  <c r="AD17" i="10"/>
  <c r="AC17" i="10"/>
  <c r="AB17" i="10"/>
  <c r="AA17" i="10"/>
  <c r="Z17" i="10"/>
  <c r="Y17" i="10"/>
  <c r="X17" i="10"/>
  <c r="W17" i="10"/>
  <c r="V17" i="10"/>
  <c r="U17" i="10"/>
  <c r="T17" i="10"/>
  <c r="S17" i="10"/>
  <c r="R17" i="10"/>
  <c r="Q17" i="10"/>
  <c r="P17" i="10"/>
  <c r="O17" i="10"/>
  <c r="N17" i="10"/>
  <c r="L17" i="10"/>
  <c r="I17" i="10"/>
  <c r="H17" i="10"/>
  <c r="G17" i="10"/>
  <c r="F17" i="10"/>
  <c r="E17" i="10"/>
  <c r="D17" i="10"/>
  <c r="C17" i="10"/>
  <c r="B17" i="10"/>
  <c r="AZ15" i="10"/>
  <c r="AZ13" i="10"/>
  <c r="BW12" i="10"/>
  <c r="BW11" i="10" s="1"/>
  <c r="BN12" i="10"/>
  <c r="BN11" i="10" s="1"/>
  <c r="BM12" i="10"/>
  <c r="BM11" i="10" s="1"/>
  <c r="BK12" i="10"/>
  <c r="BK11" i="10" s="1"/>
  <c r="BJ12" i="10"/>
  <c r="BJ11" i="10" s="1"/>
  <c r="BA12" i="10"/>
  <c r="BA11" i="10" s="1"/>
  <c r="AZ12" i="10"/>
  <c r="AZ11" i="10" s="1"/>
  <c r="AW12" i="10"/>
  <c r="AW11" i="10" s="1"/>
  <c r="AU12" i="10"/>
  <c r="AU11" i="10" s="1"/>
  <c r="AJ12" i="10"/>
  <c r="AJ11" i="10" s="1"/>
  <c r="AD12" i="10"/>
  <c r="AD11" i="10" s="1"/>
  <c r="X12" i="10"/>
  <c r="X11" i="10" s="1"/>
  <c r="R12" i="10"/>
  <c r="R11" i="10" s="1"/>
  <c r="O12" i="10"/>
  <c r="O11" i="10" s="1"/>
  <c r="H12" i="10"/>
  <c r="H11" i="10" s="1"/>
  <c r="G12" i="10"/>
  <c r="G11" i="10" s="1"/>
  <c r="C12" i="10"/>
  <c r="C11" i="10" s="1"/>
  <c r="CF11" i="10"/>
  <c r="CE11" i="10"/>
  <c r="CD11" i="10"/>
  <c r="CC11" i="10"/>
  <c r="CB11" i="10"/>
  <c r="CA11" i="10"/>
  <c r="BX11" i="10"/>
  <c r="BV11" i="10"/>
  <c r="BU11" i="10"/>
  <c r="BT11" i="10"/>
  <c r="BS11" i="10"/>
  <c r="BR11" i="10"/>
  <c r="BQ11" i="10"/>
  <c r="BP11" i="10"/>
  <c r="BO11" i="10"/>
  <c r="BL11" i="10"/>
  <c r="BI11" i="10"/>
  <c r="BF11" i="10"/>
  <c r="BE11" i="10"/>
  <c r="BD11" i="10"/>
  <c r="AY11" i="10"/>
  <c r="AX11" i="10"/>
  <c r="AV11" i="10"/>
  <c r="AT11" i="10"/>
  <c r="AS11" i="10"/>
  <c r="AR11" i="10"/>
  <c r="AQ11" i="10"/>
  <c r="AP11" i="10"/>
  <c r="AO11" i="10"/>
  <c r="AN11" i="10"/>
  <c r="AM11" i="10"/>
  <c r="AL11" i="10"/>
  <c r="AK11" i="10"/>
  <c r="AI11" i="10"/>
  <c r="AH11" i="10"/>
  <c r="AG11" i="10"/>
  <c r="AF11" i="10"/>
  <c r="AE11" i="10"/>
  <c r="AC11" i="10"/>
  <c r="AB11" i="10"/>
  <c r="AA11" i="10"/>
  <c r="Z11" i="10"/>
  <c r="Y11" i="10"/>
  <c r="W11" i="10"/>
  <c r="V11" i="10"/>
  <c r="U11" i="10"/>
  <c r="T11" i="10"/>
  <c r="S11" i="10"/>
  <c r="Q11" i="10"/>
  <c r="P11" i="10"/>
  <c r="N11" i="10"/>
  <c r="J11" i="10"/>
  <c r="I11" i="10"/>
  <c r="F11" i="10"/>
  <c r="E11" i="10"/>
  <c r="D11" i="10"/>
  <c r="B11" i="10"/>
  <c r="DS26" i="9"/>
  <c r="DS25" i="9" s="1"/>
  <c r="DQ26" i="9"/>
  <c r="DQ25" i="9" s="1"/>
  <c r="DO26" i="9"/>
  <c r="DO25" i="9" s="1"/>
  <c r="CA26" i="9"/>
  <c r="CA25" i="9" s="1"/>
  <c r="BM26" i="9"/>
  <c r="BM25" i="9" s="1"/>
  <c r="AS26" i="9"/>
  <c r="AS25" i="9" s="1"/>
  <c r="AH26" i="9"/>
  <c r="AH25" i="9" s="1"/>
  <c r="N26" i="9"/>
  <c r="N25" i="9" s="1"/>
  <c r="M26" i="9"/>
  <c r="M25" i="9" s="1"/>
  <c r="EG25" i="9"/>
  <c r="EF25" i="9"/>
  <c r="EE25" i="9"/>
  <c r="ED25" i="9"/>
  <c r="EC25" i="9"/>
  <c r="EB25" i="9"/>
  <c r="EA25" i="9"/>
  <c r="DZ25" i="9"/>
  <c r="DY25" i="9"/>
  <c r="DX25" i="9"/>
  <c r="DW25" i="9"/>
  <c r="DV25" i="9"/>
  <c r="DU25" i="9"/>
  <c r="DT25" i="9"/>
  <c r="DR25" i="9"/>
  <c r="DP25" i="9"/>
  <c r="DN25" i="9"/>
  <c r="DM25" i="9"/>
  <c r="DL25" i="9"/>
  <c r="DK25" i="9"/>
  <c r="DJ25" i="9"/>
  <c r="DI25" i="9"/>
  <c r="DH25" i="9"/>
  <c r="DG25" i="9"/>
  <c r="DF25" i="9"/>
  <c r="DE25" i="9"/>
  <c r="DD25" i="9"/>
  <c r="DC25" i="9"/>
  <c r="DB25" i="9"/>
  <c r="DA25" i="9"/>
  <c r="CZ25" i="9"/>
  <c r="CY25" i="9"/>
  <c r="CX25" i="9"/>
  <c r="CW25" i="9"/>
  <c r="CV25" i="9"/>
  <c r="CU25" i="9"/>
  <c r="CT25" i="9"/>
  <c r="CS25" i="9"/>
  <c r="CR25" i="9"/>
  <c r="CQ25" i="9"/>
  <c r="CP25" i="9"/>
  <c r="CO25" i="9"/>
  <c r="CN25" i="9"/>
  <c r="CM25" i="9"/>
  <c r="CL25" i="9"/>
  <c r="CK25" i="9"/>
  <c r="CJ25" i="9"/>
  <c r="CI25" i="9"/>
  <c r="CH25" i="9"/>
  <c r="CG25" i="9"/>
  <c r="CF25" i="9"/>
  <c r="CE25" i="9"/>
  <c r="CD25" i="9"/>
  <c r="CC25" i="9"/>
  <c r="CB25" i="9"/>
  <c r="BZ25" i="9"/>
  <c r="BY25" i="9"/>
  <c r="BX25" i="9"/>
  <c r="BW25" i="9"/>
  <c r="BV25" i="9"/>
  <c r="BU25" i="9"/>
  <c r="BT25" i="9"/>
  <c r="BS25" i="9"/>
  <c r="BR25" i="9"/>
  <c r="BQ25" i="9"/>
  <c r="BP25" i="9"/>
  <c r="BO25" i="9"/>
  <c r="BN25" i="9"/>
  <c r="BL25" i="9"/>
  <c r="BK25" i="9"/>
  <c r="BJ25" i="9"/>
  <c r="BI25" i="9"/>
  <c r="BH25" i="9"/>
  <c r="BG25" i="9"/>
  <c r="BF25" i="9"/>
  <c r="BE25" i="9"/>
  <c r="BD25" i="9"/>
  <c r="BC25" i="9"/>
  <c r="BB25" i="9"/>
  <c r="BA25" i="9"/>
  <c r="AZ25" i="9"/>
  <c r="AY25" i="9"/>
  <c r="AX25" i="9"/>
  <c r="AW25" i="9"/>
  <c r="AV25" i="9"/>
  <c r="AU25" i="9"/>
  <c r="AT25" i="9"/>
  <c r="AR25" i="9"/>
  <c r="AQ25" i="9"/>
  <c r="AP25" i="9"/>
  <c r="AO25" i="9"/>
  <c r="AN25" i="9"/>
  <c r="AM25" i="9"/>
  <c r="AL25" i="9"/>
  <c r="AK25" i="9"/>
  <c r="AJ25" i="9"/>
  <c r="AI25" i="9"/>
  <c r="AG25" i="9"/>
  <c r="AF25" i="9"/>
  <c r="AE25" i="9"/>
  <c r="AD25" i="9"/>
  <c r="AC25" i="9"/>
  <c r="AB25" i="9"/>
  <c r="AA25" i="9"/>
  <c r="Z25" i="9"/>
  <c r="Y25" i="9"/>
  <c r="X25" i="9"/>
  <c r="W25" i="9"/>
  <c r="V25" i="9"/>
  <c r="U25" i="9"/>
  <c r="T25" i="9"/>
  <c r="S25" i="9"/>
  <c r="R25" i="9"/>
  <c r="Q25" i="9"/>
  <c r="P25" i="9"/>
  <c r="O25" i="9"/>
  <c r="L25" i="9"/>
  <c r="K25" i="9"/>
  <c r="J25" i="9"/>
  <c r="I25" i="9"/>
  <c r="H25" i="9"/>
  <c r="G25" i="9"/>
  <c r="F25" i="9"/>
  <c r="E25" i="9"/>
  <c r="D25" i="9"/>
  <c r="C25" i="9"/>
  <c r="B25" i="9"/>
  <c r="EB24" i="9"/>
  <c r="EB23" i="9" s="1"/>
  <c r="DS24" i="9"/>
  <c r="DS23" i="9" s="1"/>
  <c r="DQ24" i="9"/>
  <c r="DQ23" i="9" s="1"/>
  <c r="DO24" i="9"/>
  <c r="DO23" i="9" s="1"/>
  <c r="DF24" i="9"/>
  <c r="DF23" i="9" s="1"/>
  <c r="CF24" i="9"/>
  <c r="CF23" i="9" s="1"/>
  <c r="BM24" i="9"/>
  <c r="BM23" i="9" s="1"/>
  <c r="BL24" i="9"/>
  <c r="BL23" i="9" s="1"/>
  <c r="AK24" i="9"/>
  <c r="AK23" i="9" s="1"/>
  <c r="AJ24" i="9"/>
  <c r="AJ23" i="9" s="1"/>
  <c r="AI24" i="9"/>
  <c r="AI23" i="9" s="1"/>
  <c r="AH24" i="9"/>
  <c r="AH23" i="9" s="1"/>
  <c r="R24" i="9"/>
  <c r="R23" i="9" s="1"/>
  <c r="O24" i="9"/>
  <c r="O23" i="9" s="1"/>
  <c r="N24" i="9"/>
  <c r="N23" i="9" s="1"/>
  <c r="M24" i="9"/>
  <c r="M23" i="9" s="1"/>
  <c r="EE23" i="9"/>
  <c r="ED23" i="9"/>
  <c r="EC23" i="9"/>
  <c r="EA23" i="9"/>
  <c r="DZ23" i="9"/>
  <c r="DY23" i="9"/>
  <c r="DX23" i="9"/>
  <c r="DW23" i="9"/>
  <c r="DV23" i="9"/>
  <c r="DU23" i="9"/>
  <c r="DT23" i="9"/>
  <c r="DR23" i="9"/>
  <c r="DP23" i="9"/>
  <c r="DN23" i="9"/>
  <c r="DM23" i="9"/>
  <c r="DL23" i="9"/>
  <c r="DK23" i="9"/>
  <c r="DJ23" i="9"/>
  <c r="DI23" i="9"/>
  <c r="DH23" i="9"/>
  <c r="DG23" i="9"/>
  <c r="DE23" i="9"/>
  <c r="DD23" i="9"/>
  <c r="DC23" i="9"/>
  <c r="DB23" i="9"/>
  <c r="DA23" i="9"/>
  <c r="CZ23" i="9"/>
  <c r="CY23" i="9"/>
  <c r="CX23" i="9"/>
  <c r="CW23" i="9"/>
  <c r="CV23" i="9"/>
  <c r="CU23" i="9"/>
  <c r="CT23" i="9"/>
  <c r="CS23" i="9"/>
  <c r="CR23" i="9"/>
  <c r="CQ23" i="9"/>
  <c r="CP23" i="9"/>
  <c r="CO23" i="9"/>
  <c r="CN23" i="9"/>
  <c r="CM23" i="9"/>
  <c r="CL23" i="9"/>
  <c r="CK23" i="9"/>
  <c r="CJ23" i="9"/>
  <c r="CI23" i="9"/>
  <c r="CH23" i="9"/>
  <c r="CG23" i="9"/>
  <c r="CE23" i="9"/>
  <c r="CD23" i="9"/>
  <c r="CC23" i="9"/>
  <c r="BZ23" i="9"/>
  <c r="BY23" i="9"/>
  <c r="BX23" i="9"/>
  <c r="BW23" i="9"/>
  <c r="BV23" i="9"/>
  <c r="BU23" i="9"/>
  <c r="BT23" i="9"/>
  <c r="BS23" i="9"/>
  <c r="BP23" i="9"/>
  <c r="BO23" i="9"/>
  <c r="BK23" i="9"/>
  <c r="BJ23" i="9"/>
  <c r="BI23" i="9"/>
  <c r="BH23" i="9"/>
  <c r="BG23" i="9"/>
  <c r="BF23" i="9"/>
  <c r="BE23" i="9"/>
  <c r="BD23" i="9"/>
  <c r="BC23" i="9"/>
  <c r="BB23" i="9"/>
  <c r="BA23" i="9"/>
  <c r="AY23" i="9"/>
  <c r="AX23" i="9"/>
  <c r="AW23" i="9"/>
  <c r="AV23" i="9"/>
  <c r="AU23" i="9"/>
  <c r="AR23" i="9"/>
  <c r="AP23" i="9"/>
  <c r="AO23" i="9"/>
  <c r="AN23" i="9"/>
  <c r="AL23" i="9"/>
  <c r="AG23" i="9"/>
  <c r="AF23" i="9"/>
  <c r="AE23" i="9"/>
  <c r="AD23" i="9"/>
  <c r="AC23" i="9"/>
  <c r="AB23" i="9"/>
  <c r="AA23" i="9"/>
  <c r="Z23" i="9"/>
  <c r="Y23" i="9"/>
  <c r="X23" i="9"/>
  <c r="W23" i="9"/>
  <c r="V23" i="9"/>
  <c r="U23" i="9"/>
  <c r="T23" i="9"/>
  <c r="S23" i="9"/>
  <c r="Q23" i="9"/>
  <c r="P23" i="9"/>
  <c r="L23" i="9"/>
  <c r="K23" i="9"/>
  <c r="J23" i="9"/>
  <c r="I23" i="9"/>
  <c r="H23" i="9"/>
  <c r="G23" i="9"/>
  <c r="F23" i="9"/>
  <c r="E23" i="9"/>
  <c r="D23" i="9"/>
  <c r="C23" i="9"/>
  <c r="B23" i="9"/>
  <c r="AR22" i="9"/>
  <c r="AR21" i="9" s="1"/>
  <c r="V22" i="9"/>
  <c r="V21" i="9" s="1"/>
  <c r="T22" i="9"/>
  <c r="T21" i="9" s="1"/>
  <c r="G22" i="9"/>
  <c r="G21" i="9" s="1"/>
  <c r="C22" i="9"/>
  <c r="C21" i="9" s="1"/>
  <c r="EE21" i="9"/>
  <c r="ED21" i="9"/>
  <c r="EC21" i="9"/>
  <c r="EB21" i="9"/>
  <c r="EA21" i="9"/>
  <c r="DZ21" i="9"/>
  <c r="DY21" i="9"/>
  <c r="DX21" i="9"/>
  <c r="DW21" i="9"/>
  <c r="DV21" i="9"/>
  <c r="DU21" i="9"/>
  <c r="DT21" i="9"/>
  <c r="DS21" i="9"/>
  <c r="DR21" i="9"/>
  <c r="DQ21" i="9"/>
  <c r="DP21" i="9"/>
  <c r="DO21" i="9"/>
  <c r="DN21" i="9"/>
  <c r="DM21" i="9"/>
  <c r="DL21" i="9"/>
  <c r="DK21" i="9"/>
  <c r="DI21" i="9"/>
  <c r="DH21" i="9"/>
  <c r="DG21" i="9"/>
  <c r="DF21" i="9"/>
  <c r="DE21" i="9"/>
  <c r="DD21" i="9"/>
  <c r="DC21" i="9"/>
  <c r="DB21" i="9"/>
  <c r="CZ21" i="9"/>
  <c r="CY21" i="9"/>
  <c r="CX21" i="9"/>
  <c r="CW21" i="9"/>
  <c r="CV21" i="9"/>
  <c r="CU21" i="9"/>
  <c r="CT21" i="9"/>
  <c r="CS21" i="9"/>
  <c r="CQ21" i="9"/>
  <c r="CP21" i="9"/>
  <c r="CO21" i="9"/>
  <c r="CN21" i="9"/>
  <c r="CM21" i="9"/>
  <c r="CL21" i="9"/>
  <c r="CK21" i="9"/>
  <c r="CJ21" i="9"/>
  <c r="CI21" i="9"/>
  <c r="CH21" i="9"/>
  <c r="CE21" i="9"/>
  <c r="CD21" i="9"/>
  <c r="CC21" i="9"/>
  <c r="BZ21" i="9"/>
  <c r="BY21" i="9"/>
  <c r="BX21" i="9"/>
  <c r="BW21" i="9"/>
  <c r="BV21" i="9"/>
  <c r="BU21" i="9"/>
  <c r="BP21" i="9"/>
  <c r="BO21" i="9"/>
  <c r="BM21" i="9"/>
  <c r="BL21" i="9"/>
  <c r="BK21" i="9"/>
  <c r="BJ21" i="9"/>
  <c r="BH21" i="9"/>
  <c r="BG21" i="9"/>
  <c r="BF21" i="9"/>
  <c r="BE21" i="9"/>
  <c r="BD21" i="9"/>
  <c r="BC21" i="9"/>
  <c r="BB21" i="9"/>
  <c r="BA21" i="9"/>
  <c r="AY21" i="9"/>
  <c r="AX21" i="9"/>
  <c r="AW21" i="9"/>
  <c r="AV21" i="9"/>
  <c r="AU21" i="9"/>
  <c r="AP21" i="9"/>
  <c r="AO21" i="9"/>
  <c r="AN21" i="9"/>
  <c r="AG21" i="9"/>
  <c r="AF21" i="9"/>
  <c r="AD21" i="9"/>
  <c r="AC21" i="9"/>
  <c r="AB21" i="9"/>
  <c r="AA21" i="9"/>
  <c r="Z21" i="9"/>
  <c r="Y21" i="9"/>
  <c r="X21" i="9"/>
  <c r="W21" i="9"/>
  <c r="U21" i="9"/>
  <c r="S21" i="9"/>
  <c r="Q21" i="9"/>
  <c r="P21" i="9"/>
  <c r="M21" i="9"/>
  <c r="L21" i="9"/>
  <c r="K21" i="9"/>
  <c r="J21" i="9"/>
  <c r="I21" i="9"/>
  <c r="H21" i="9"/>
  <c r="E21" i="9"/>
  <c r="D21" i="9"/>
  <c r="B21" i="9"/>
  <c r="CO19" i="9"/>
  <c r="EB18" i="9"/>
  <c r="EB17" i="9" s="1"/>
  <c r="DQ18" i="9"/>
  <c r="DQ17" i="9" s="1"/>
  <c r="DF18" i="9"/>
  <c r="DF17" i="9" s="1"/>
  <c r="CZ18" i="9"/>
  <c r="CZ17" i="9" s="1"/>
  <c r="CO18" i="9"/>
  <c r="CO17" i="9" s="1"/>
  <c r="CN18" i="9"/>
  <c r="CN17" i="9" s="1"/>
  <c r="CE18" i="9"/>
  <c r="CE17" i="9" s="1"/>
  <c r="BO18" i="9"/>
  <c r="BO17" i="9" s="1"/>
  <c r="V18" i="9"/>
  <c r="V17" i="9" s="1"/>
  <c r="S18" i="9"/>
  <c r="S17" i="9" s="1"/>
  <c r="G18" i="9"/>
  <c r="G17" i="9" s="1"/>
  <c r="C18" i="9"/>
  <c r="C17" i="9" s="1"/>
  <c r="ED17" i="9"/>
  <c r="EC17" i="9"/>
  <c r="EA17" i="9"/>
  <c r="DZ17" i="9"/>
  <c r="DY17" i="9"/>
  <c r="DX17" i="9"/>
  <c r="DW17" i="9"/>
  <c r="DV17" i="9"/>
  <c r="DU17" i="9"/>
  <c r="DS17" i="9"/>
  <c r="DR17" i="9"/>
  <c r="DP17" i="9"/>
  <c r="DO17" i="9"/>
  <c r="DM17" i="9"/>
  <c r="DL17" i="9"/>
  <c r="DK17" i="9"/>
  <c r="DH17" i="9"/>
  <c r="DE17" i="9"/>
  <c r="CY17" i="9"/>
  <c r="CX17" i="9"/>
  <c r="CW17" i="9"/>
  <c r="CV17" i="9"/>
  <c r="CU17" i="9"/>
  <c r="CT17" i="9"/>
  <c r="CS17" i="9"/>
  <c r="CQ17" i="9"/>
  <c r="CP17" i="9"/>
  <c r="CL17" i="9"/>
  <c r="CK17" i="9"/>
  <c r="CJ17" i="9"/>
  <c r="CI17" i="9"/>
  <c r="CH17" i="9"/>
  <c r="CD17" i="9"/>
  <c r="CC17" i="9"/>
  <c r="BZ17" i="9"/>
  <c r="BY17" i="9"/>
  <c r="BX17" i="9"/>
  <c r="BW17" i="9"/>
  <c r="BV17" i="9"/>
  <c r="BU17" i="9"/>
  <c r="BP17" i="9"/>
  <c r="BL17" i="9"/>
  <c r="BK17" i="9"/>
  <c r="BJ17" i="9"/>
  <c r="BH17" i="9"/>
  <c r="BF17" i="9"/>
  <c r="BE17" i="9"/>
  <c r="BD17" i="9"/>
  <c r="BC17" i="9"/>
  <c r="BB17" i="9"/>
  <c r="BA17" i="9"/>
  <c r="AY17" i="9"/>
  <c r="AX17" i="9"/>
  <c r="AW17" i="9"/>
  <c r="AU17" i="9"/>
  <c r="AR17" i="9"/>
  <c r="AO17" i="9"/>
  <c r="AN17" i="9"/>
  <c r="AG17" i="9"/>
  <c r="AF17" i="9"/>
  <c r="AD17" i="9"/>
  <c r="AC17" i="9"/>
  <c r="AA17" i="9"/>
  <c r="Z17" i="9"/>
  <c r="Y17" i="9"/>
  <c r="X17" i="9"/>
  <c r="W17" i="9"/>
  <c r="U17" i="9"/>
  <c r="T17" i="9"/>
  <c r="Q17" i="9"/>
  <c r="P17" i="9"/>
  <c r="L17" i="9"/>
  <c r="K17" i="9"/>
  <c r="H17" i="9"/>
  <c r="B17" i="9"/>
  <c r="EB16" i="9"/>
  <c r="EB15" i="9" s="1"/>
  <c r="EA16" i="9"/>
  <c r="EA15" i="9" s="1"/>
  <c r="DQ16" i="9"/>
  <c r="DQ15" i="9" s="1"/>
  <c r="DO16" i="9"/>
  <c r="DO15" i="9" s="1"/>
  <c r="DF16" i="9"/>
  <c r="DF15" i="9" s="1"/>
  <c r="CZ16" i="9"/>
  <c r="CZ15" i="9" s="1"/>
  <c r="CT16" i="9"/>
  <c r="CT15" i="9" s="1"/>
  <c r="BY16" i="9"/>
  <c r="BY15" i="9" s="1"/>
  <c r="BU16" i="9"/>
  <c r="BU15" i="9" s="1"/>
  <c r="BO16" i="9"/>
  <c r="BO15" i="9" s="1"/>
  <c r="BJ16" i="9"/>
  <c r="BJ15" i="9" s="1"/>
  <c r="BD16" i="9"/>
  <c r="BD15" i="9" s="1"/>
  <c r="AF16" i="9"/>
  <c r="AF15" i="9" s="1"/>
  <c r="V16" i="9"/>
  <c r="V15" i="9" s="1"/>
  <c r="C16" i="9"/>
  <c r="C15" i="9" s="1"/>
  <c r="ED15" i="9"/>
  <c r="EC15" i="9"/>
  <c r="DZ15" i="9"/>
  <c r="DY15" i="9"/>
  <c r="DX15" i="9"/>
  <c r="DW15" i="9"/>
  <c r="DV15" i="9"/>
  <c r="DU15" i="9"/>
  <c r="DS15" i="9"/>
  <c r="DR15" i="9"/>
  <c r="DP15" i="9"/>
  <c r="DM15" i="9"/>
  <c r="DL15" i="9"/>
  <c r="DK15" i="9"/>
  <c r="DH15" i="9"/>
  <c r="DE15" i="9"/>
  <c r="CY15" i="9"/>
  <c r="CX15" i="9"/>
  <c r="CW15" i="9"/>
  <c r="CV15" i="9"/>
  <c r="CU15" i="9"/>
  <c r="CS15" i="9"/>
  <c r="CQ15" i="9"/>
  <c r="CP15" i="9"/>
  <c r="CO15" i="9"/>
  <c r="CN15" i="9"/>
  <c r="CL15" i="9"/>
  <c r="CK15" i="9"/>
  <c r="CJ15" i="9"/>
  <c r="CI15" i="9"/>
  <c r="CH15" i="9"/>
  <c r="CE15" i="9"/>
  <c r="CD15" i="9"/>
  <c r="CC15" i="9"/>
  <c r="BZ15" i="9"/>
  <c r="BX15" i="9"/>
  <c r="BW15" i="9"/>
  <c r="BV15" i="9"/>
  <c r="BP15" i="9"/>
  <c r="BL15" i="9"/>
  <c r="BK15" i="9"/>
  <c r="BH15" i="9"/>
  <c r="BF15" i="9"/>
  <c r="BE15" i="9"/>
  <c r="BC15" i="9"/>
  <c r="BB15" i="9"/>
  <c r="BA15" i="9"/>
  <c r="AY15" i="9"/>
  <c r="AX15" i="9"/>
  <c r="AW15" i="9"/>
  <c r="AU15" i="9"/>
  <c r="AR15" i="9"/>
  <c r="AO15" i="9"/>
  <c r="AN15" i="9"/>
  <c r="AG15" i="9"/>
  <c r="AD15" i="9"/>
  <c r="AC15" i="9"/>
  <c r="AA15" i="9"/>
  <c r="Z15" i="9"/>
  <c r="Y15" i="9"/>
  <c r="X15" i="9"/>
  <c r="W15" i="9"/>
  <c r="U15" i="9"/>
  <c r="T15" i="9"/>
  <c r="S15" i="9"/>
  <c r="Q15" i="9"/>
  <c r="P15" i="9"/>
  <c r="L15" i="9"/>
  <c r="K15" i="9"/>
  <c r="H15" i="9"/>
  <c r="G15" i="9"/>
  <c r="B15" i="9"/>
  <c r="EB14" i="9"/>
  <c r="EB13" i="9" s="1"/>
  <c r="DS14" i="9"/>
  <c r="DS13" i="9" s="1"/>
  <c r="DQ14" i="9"/>
  <c r="DQ13" i="9" s="1"/>
  <c r="DO14" i="9"/>
  <c r="DO13" i="9" s="1"/>
  <c r="DE14" i="9"/>
  <c r="DE13" i="9" s="1"/>
  <c r="CH14" i="9"/>
  <c r="CH13" i="9" s="1"/>
  <c r="CD14" i="9"/>
  <c r="CD13" i="9" s="1"/>
  <c r="CC14" i="9"/>
  <c r="CC13" i="9" s="1"/>
  <c r="BY14" i="9"/>
  <c r="BY13" i="9" s="1"/>
  <c r="BX14" i="9"/>
  <c r="BX13" i="9" s="1"/>
  <c r="BV14" i="9"/>
  <c r="BV13" i="9" s="1"/>
  <c r="BP14" i="9"/>
  <c r="BP13" i="9" s="1"/>
  <c r="BO14" i="9"/>
  <c r="BO13" i="9" s="1"/>
  <c r="BJ14" i="9"/>
  <c r="BJ13" i="9" s="1"/>
  <c r="BA14" i="9"/>
  <c r="BA13" i="9" s="1"/>
  <c r="V14" i="9"/>
  <c r="V13" i="9" s="1"/>
  <c r="S14" i="9"/>
  <c r="S13" i="9" s="1"/>
  <c r="P14" i="9"/>
  <c r="P13" i="9" s="1"/>
  <c r="L14" i="9"/>
  <c r="L13" i="9" s="1"/>
  <c r="G14" i="9"/>
  <c r="G13" i="9" s="1"/>
  <c r="C14" i="9"/>
  <c r="C13" i="9" s="1"/>
  <c r="B14" i="9"/>
  <c r="B13" i="9" s="1"/>
  <c r="EG13" i="9"/>
  <c r="EF13" i="9"/>
  <c r="EE13" i="9"/>
  <c r="ED13" i="9"/>
  <c r="EC13" i="9"/>
  <c r="EA13" i="9"/>
  <c r="DZ13" i="9"/>
  <c r="DY13" i="9"/>
  <c r="DX13" i="9"/>
  <c r="DW13" i="9"/>
  <c r="DV13" i="9"/>
  <c r="DU13" i="9"/>
  <c r="DT13" i="9"/>
  <c r="DR13" i="9"/>
  <c r="DP13" i="9"/>
  <c r="DN13" i="9"/>
  <c r="DM13" i="9"/>
  <c r="DL13" i="9"/>
  <c r="DK13" i="9"/>
  <c r="DJ13" i="9"/>
  <c r="DI13" i="9"/>
  <c r="DH13" i="9"/>
  <c r="DG13" i="9"/>
  <c r="DF13" i="9"/>
  <c r="DD13" i="9"/>
  <c r="DC13" i="9"/>
  <c r="DB13" i="9"/>
  <c r="DA13" i="9"/>
  <c r="CZ13" i="9"/>
  <c r="CY13" i="9"/>
  <c r="CX13" i="9"/>
  <c r="CW13" i="9"/>
  <c r="CV13" i="9"/>
  <c r="CU13" i="9"/>
  <c r="CT13" i="9"/>
  <c r="CS13" i="9"/>
  <c r="CR13" i="9"/>
  <c r="CQ13" i="9"/>
  <c r="CP13" i="9"/>
  <c r="CO13" i="9"/>
  <c r="CN13" i="9"/>
  <c r="CM13" i="9"/>
  <c r="CL13" i="9"/>
  <c r="CK13" i="9"/>
  <c r="CJ13" i="9"/>
  <c r="CI13" i="9"/>
  <c r="CG13" i="9"/>
  <c r="CF13" i="9"/>
  <c r="CE13" i="9"/>
  <c r="CB13" i="9"/>
  <c r="CA13" i="9"/>
  <c r="BZ13" i="9"/>
  <c r="BW13" i="9"/>
  <c r="BU13" i="9"/>
  <c r="BT13" i="9"/>
  <c r="BS13" i="9"/>
  <c r="BR13" i="9"/>
  <c r="BQ13" i="9"/>
  <c r="BN13" i="9"/>
  <c r="BM13" i="9"/>
  <c r="BL13" i="9"/>
  <c r="BK13" i="9"/>
  <c r="BI13" i="9"/>
  <c r="BH13" i="9"/>
  <c r="BG13" i="9"/>
  <c r="BF13" i="9"/>
  <c r="BE13" i="9"/>
  <c r="BD13" i="9"/>
  <c r="BC13" i="9"/>
  <c r="BB13" i="9"/>
  <c r="AZ13" i="9"/>
  <c r="AY13" i="9"/>
  <c r="AX13" i="9"/>
  <c r="AW13" i="9"/>
  <c r="AV13" i="9"/>
  <c r="AU13" i="9"/>
  <c r="AT13" i="9"/>
  <c r="AS13" i="9"/>
  <c r="AR13" i="9"/>
  <c r="AQ13" i="9"/>
  <c r="AP13" i="9"/>
  <c r="AO13" i="9"/>
  <c r="AN13" i="9"/>
  <c r="AM13" i="9"/>
  <c r="AL13" i="9"/>
  <c r="AK13" i="9"/>
  <c r="AJ13" i="9"/>
  <c r="AI13" i="9"/>
  <c r="AH13" i="9"/>
  <c r="AG13" i="9"/>
  <c r="AF13" i="9"/>
  <c r="AE13" i="9"/>
  <c r="AD13" i="9"/>
  <c r="AC13" i="9"/>
  <c r="AB13" i="9"/>
  <c r="AA13" i="9"/>
  <c r="Z13" i="9"/>
  <c r="Y13" i="9"/>
  <c r="X13" i="9"/>
  <c r="W13" i="9"/>
  <c r="U13" i="9"/>
  <c r="T13" i="9"/>
  <c r="R13" i="9"/>
  <c r="Q13" i="9"/>
  <c r="O13" i="9"/>
  <c r="N13" i="9"/>
  <c r="M13" i="9"/>
  <c r="K13" i="9"/>
  <c r="J13" i="9"/>
  <c r="I13" i="9"/>
  <c r="H13" i="9"/>
  <c r="F13" i="9"/>
  <c r="E13" i="9"/>
  <c r="D13" i="9"/>
  <c r="DS12" i="9"/>
  <c r="DS11" i="9" s="1"/>
  <c r="DQ12" i="9"/>
  <c r="DQ11" i="9" s="1"/>
  <c r="DO12" i="9"/>
  <c r="DO11" i="9" s="1"/>
  <c r="EE11" i="9"/>
  <c r="ED11" i="9"/>
  <c r="EC11" i="9"/>
  <c r="EB11" i="9"/>
  <c r="EA11" i="9"/>
  <c r="DZ11" i="9"/>
  <c r="DY11" i="9"/>
  <c r="DX11" i="9"/>
  <c r="DW11" i="9"/>
  <c r="DV11" i="9"/>
  <c r="DU11" i="9"/>
  <c r="DT11" i="9"/>
  <c r="DR11" i="9"/>
  <c r="DP11" i="9"/>
  <c r="DN11" i="9"/>
  <c r="DM11" i="9"/>
  <c r="DL11" i="9"/>
  <c r="DK11" i="9"/>
  <c r="DI11" i="9"/>
  <c r="DH11" i="9"/>
  <c r="DG11" i="9"/>
  <c r="DF11" i="9"/>
  <c r="DE11" i="9"/>
  <c r="DD11" i="9"/>
  <c r="DC11" i="9"/>
  <c r="DB11" i="9"/>
  <c r="CZ11" i="9"/>
  <c r="CY11" i="9"/>
  <c r="CX11" i="9"/>
  <c r="CW11" i="9"/>
  <c r="CV11" i="9"/>
  <c r="CU11" i="9"/>
  <c r="CT11" i="9"/>
  <c r="CS11" i="9"/>
  <c r="CQ11" i="9"/>
  <c r="CP11" i="9"/>
  <c r="CO11" i="9"/>
  <c r="CN11" i="9"/>
  <c r="CM11" i="9"/>
  <c r="CL11" i="9"/>
  <c r="CK11" i="9"/>
  <c r="CJ11" i="9"/>
  <c r="CI11" i="9"/>
  <c r="CH11" i="9"/>
  <c r="CE11" i="9"/>
  <c r="CD11" i="9"/>
  <c r="CC11" i="9"/>
  <c r="BZ11" i="9"/>
  <c r="BY11" i="9"/>
  <c r="BX11" i="9"/>
  <c r="BW11" i="9"/>
  <c r="BV11" i="9"/>
  <c r="BU11" i="9"/>
  <c r="BP11" i="9"/>
  <c r="BO11" i="9"/>
  <c r="BM11" i="9"/>
  <c r="BL11" i="9"/>
  <c r="BK11" i="9"/>
  <c r="BJ11" i="9"/>
  <c r="BH11" i="9"/>
  <c r="BF11" i="9"/>
  <c r="BE11" i="9"/>
  <c r="BD11" i="9"/>
  <c r="BC11" i="9"/>
  <c r="BB11" i="9"/>
  <c r="BA11" i="9"/>
  <c r="AY11" i="9"/>
  <c r="AX11" i="9"/>
  <c r="AW11" i="9"/>
  <c r="AU11" i="9"/>
  <c r="AR11" i="9"/>
  <c r="AP11" i="9"/>
  <c r="AO11" i="9"/>
  <c r="AN11" i="9"/>
  <c r="AG11" i="9"/>
  <c r="AF11" i="9"/>
  <c r="AD11" i="9"/>
  <c r="AC11" i="9"/>
  <c r="AB11" i="9"/>
  <c r="AA11" i="9"/>
  <c r="Z11" i="9"/>
  <c r="Y11" i="9"/>
  <c r="X11" i="9"/>
  <c r="W11" i="9"/>
  <c r="V11" i="9"/>
  <c r="U11" i="9"/>
  <c r="T11" i="9"/>
  <c r="S11" i="9"/>
  <c r="Q11" i="9"/>
  <c r="P11" i="9"/>
  <c r="M11" i="9"/>
  <c r="L11" i="9"/>
  <c r="K11" i="9"/>
  <c r="H11" i="9"/>
  <c r="G11" i="9"/>
  <c r="E11" i="9"/>
  <c r="C11" i="9"/>
  <c r="B11" i="9"/>
  <c r="E10" i="11" l="1"/>
  <c r="Q10" i="11"/>
  <c r="W10" i="11"/>
  <c r="T10" i="11"/>
  <c r="AR10" i="11"/>
  <c r="AJ10" i="11"/>
  <c r="H10" i="11"/>
  <c r="K10" i="11"/>
  <c r="P10" i="11"/>
  <c r="V10" i="11"/>
  <c r="AI10" i="11"/>
  <c r="J10" i="11"/>
  <c r="AX10" i="11"/>
  <c r="Y10" i="11"/>
  <c r="M10" i="11"/>
  <c r="AL10" i="11"/>
  <c r="AW10" i="11"/>
  <c r="AK10" i="11"/>
  <c r="AP10" i="11"/>
  <c r="AG10" i="11"/>
  <c r="S10" i="11"/>
  <c r="AA10" i="11"/>
  <c r="G10" i="11"/>
  <c r="R10" i="11"/>
  <c r="Z10" i="11"/>
  <c r="AY10" i="11"/>
  <c r="X10" i="11"/>
  <c r="AD10" i="11"/>
  <c r="AT10" i="11"/>
  <c r="AV10" i="11"/>
  <c r="B10" i="11"/>
  <c r="N10" i="11"/>
  <c r="O10" i="11"/>
  <c r="AH10" i="11"/>
  <c r="C10" i="11"/>
  <c r="AU10" i="11"/>
  <c r="D10" i="11"/>
  <c r="I10" i="11"/>
  <c r="L10" i="11"/>
  <c r="AC10" i="11"/>
  <c r="AM10" i="11"/>
  <c r="AS10" i="11"/>
  <c r="U10" i="11"/>
  <c r="AO10" i="11"/>
  <c r="AE10" i="11"/>
  <c r="AN10" i="11"/>
  <c r="F10" i="11"/>
  <c r="AQ10" i="11"/>
  <c r="AB10" i="11"/>
  <c r="AF10" i="11"/>
  <c r="P10" i="10"/>
  <c r="CE10" i="10"/>
  <c r="BC10" i="10"/>
  <c r="AF10" i="10"/>
  <c r="CF10" i="10"/>
  <c r="AE10" i="10"/>
  <c r="AD10" i="10"/>
  <c r="BM10" i="10"/>
  <c r="AG10" i="10"/>
  <c r="AY10" i="10"/>
  <c r="R10" i="10"/>
  <c r="S10" i="10"/>
  <c r="BO10" i="10"/>
  <c r="BA10" i="10"/>
  <c r="N10" i="10"/>
  <c r="W10" i="10"/>
  <c r="AA10" i="10"/>
  <c r="BN10" i="10"/>
  <c r="CI10" i="10"/>
  <c r="J10" i="10"/>
  <c r="CL10" i="10"/>
  <c r="AP10" i="10"/>
  <c r="AW10" i="10"/>
  <c r="AS10" i="10"/>
  <c r="Z10" i="10"/>
  <c r="AO10" i="10"/>
  <c r="BJ10" i="10"/>
  <c r="AX10" i="10"/>
  <c r="AJ10" i="10"/>
  <c r="BD10" i="10"/>
  <c r="E10" i="10"/>
  <c r="U10" i="10"/>
  <c r="AK10" i="10"/>
  <c r="AR10" i="10"/>
  <c r="AV10" i="10"/>
  <c r="BL10" i="10"/>
  <c r="BU10" i="10"/>
  <c r="CC10" i="10"/>
  <c r="H10" i="10"/>
  <c r="AZ10" i="10"/>
  <c r="Q10" i="10"/>
  <c r="T10" i="10"/>
  <c r="X10" i="10"/>
  <c r="AI10" i="10"/>
  <c r="BK10" i="10"/>
  <c r="BS10" i="10"/>
  <c r="BX10" i="10"/>
  <c r="O10" i="10"/>
  <c r="BI10" i="10"/>
  <c r="BQ10" i="10"/>
  <c r="CA10" i="10"/>
  <c r="L10" i="10"/>
  <c r="AL10" i="10"/>
  <c r="BE10" i="10"/>
  <c r="AC10" i="10"/>
  <c r="I10" i="10"/>
  <c r="CD10" i="10"/>
  <c r="F10" i="10"/>
  <c r="AN10" i="10"/>
  <c r="CJ10" i="10"/>
  <c r="AM10" i="10"/>
  <c r="AT10" i="10"/>
  <c r="BT10" i="10"/>
  <c r="G10" i="10"/>
  <c r="BR10" i="10"/>
  <c r="AH10" i="10"/>
  <c r="AU10" i="10"/>
  <c r="BV10" i="10"/>
  <c r="CB10" i="10"/>
  <c r="CH10" i="10"/>
  <c r="V10" i="10"/>
  <c r="BP10" i="10"/>
  <c r="C10" i="10"/>
  <c r="CK10" i="10"/>
  <c r="AB10" i="10"/>
  <c r="B10" i="10"/>
  <c r="CG10" i="10"/>
  <c r="Y10" i="10"/>
  <c r="AQ10" i="10"/>
  <c r="BF10" i="10"/>
  <c r="BB10" i="10"/>
  <c r="D10" i="10"/>
  <c r="K10" i="10"/>
  <c r="BW10" i="10"/>
  <c r="CB10" i="9"/>
  <c r="AL10" i="9"/>
  <c r="AT10" i="9"/>
  <c r="EG10" i="9"/>
  <c r="F10" i="9"/>
  <c r="BR10" i="9"/>
  <c r="EF10" i="9"/>
  <c r="O10" i="9"/>
  <c r="BS10" i="9"/>
  <c r="BQ10" i="9"/>
  <c r="AG10" i="9"/>
  <c r="AF10" i="9"/>
  <c r="CI10" i="9"/>
  <c r="BI10" i="9"/>
  <c r="CG10" i="9"/>
  <c r="CR10" i="9"/>
  <c r="AP10" i="9"/>
  <c r="DI10" i="9"/>
  <c r="DZ10" i="9"/>
  <c r="X10" i="9"/>
  <c r="DW10" i="9"/>
  <c r="EE10" i="9"/>
  <c r="H10" i="9"/>
  <c r="I10" i="9"/>
  <c r="D10" i="9"/>
  <c r="AV10" i="9"/>
  <c r="CP10" i="9"/>
  <c r="K10" i="9"/>
  <c r="Q10" i="9"/>
  <c r="AN10" i="9"/>
  <c r="DG10" i="9"/>
  <c r="AE10" i="9"/>
  <c r="AM10" i="9"/>
  <c r="CU10" i="9"/>
  <c r="CY10" i="9"/>
  <c r="DA10" i="9"/>
  <c r="CD10" i="9"/>
  <c r="AZ10" i="9"/>
  <c r="CS10" i="9"/>
  <c r="B10" i="9"/>
  <c r="CK10" i="9"/>
  <c r="DT10" i="9"/>
  <c r="U10" i="9"/>
  <c r="AC10" i="9"/>
  <c r="BX10" i="9"/>
  <c r="DR10" i="9"/>
  <c r="J10" i="9"/>
  <c r="BT10" i="9"/>
  <c r="BV10" i="9"/>
  <c r="BL10" i="9"/>
  <c r="AH10" i="9"/>
  <c r="AA10" i="9"/>
  <c r="BC10" i="9"/>
  <c r="BK10" i="9"/>
  <c r="BW10" i="9"/>
  <c r="CH10" i="9"/>
  <c r="DB10" i="9"/>
  <c r="P10" i="9"/>
  <c r="BU10" i="9"/>
  <c r="BO10" i="9"/>
  <c r="DE10" i="9"/>
  <c r="CX10" i="9"/>
  <c r="R10" i="9"/>
  <c r="E10" i="9"/>
  <c r="Z10" i="9"/>
  <c r="AO10" i="9"/>
  <c r="BB10" i="9"/>
  <c r="CN10" i="9"/>
  <c r="DH10" i="9"/>
  <c r="DP10" i="9"/>
  <c r="DX10" i="9"/>
  <c r="W10" i="9"/>
  <c r="AU10" i="9"/>
  <c r="AX10" i="9"/>
  <c r="BD10" i="9"/>
  <c r="DK10" i="9"/>
  <c r="CE10" i="9"/>
  <c r="DJ10" i="9"/>
  <c r="N10" i="9"/>
  <c r="M10" i="9"/>
  <c r="DN10" i="9"/>
  <c r="C10" i="9"/>
  <c r="BP10" i="9"/>
  <c r="CC10" i="9"/>
  <c r="T10" i="9"/>
  <c r="AB10" i="9"/>
  <c r="AJ10" i="9"/>
  <c r="AR10" i="9"/>
  <c r="EB10" i="9"/>
  <c r="AK10" i="9"/>
  <c r="AS10" i="9"/>
  <c r="DL10" i="9"/>
  <c r="L10" i="9"/>
  <c r="V10" i="9"/>
  <c r="AD10" i="9"/>
  <c r="AW10" i="9"/>
  <c r="BF10" i="9"/>
  <c r="BZ10" i="9"/>
  <c r="CJ10" i="9"/>
  <c r="CV10" i="9"/>
  <c r="CZ10" i="9"/>
  <c r="DD10" i="9"/>
  <c r="AI10" i="9"/>
  <c r="AQ10" i="9"/>
  <c r="AY10" i="9"/>
  <c r="BH10" i="9"/>
  <c r="BN10" i="9"/>
  <c r="Y10" i="9"/>
  <c r="DF10" i="9"/>
  <c r="CM10" i="9"/>
  <c r="DV10" i="9"/>
  <c r="ED10" i="9"/>
  <c r="BA10" i="9"/>
  <c r="DY10" i="9"/>
  <c r="CA10" i="9"/>
  <c r="DM10" i="9"/>
  <c r="BE10" i="9"/>
  <c r="BM10" i="9"/>
  <c r="BY10" i="9"/>
  <c r="DC10" i="9"/>
  <c r="EA10" i="9"/>
  <c r="BG10" i="9"/>
  <c r="CF10" i="9"/>
  <c r="CL10" i="9"/>
  <c r="CQ10" i="9"/>
  <c r="CW10" i="9"/>
  <c r="DU10" i="9"/>
  <c r="EC10" i="9"/>
  <c r="DQ10" i="9"/>
  <c r="CO10" i="9"/>
  <c r="DS10" i="9"/>
  <c r="G10" i="9"/>
  <c r="S10" i="9"/>
  <c r="CT10" i="9"/>
  <c r="BJ10" i="9"/>
  <c r="DO10" i="9"/>
</calcChain>
</file>

<file path=xl/sharedStrings.xml><?xml version="1.0" encoding="utf-8"?>
<sst xmlns="http://schemas.openxmlformats.org/spreadsheetml/2006/main" count="834" uniqueCount="303">
  <si>
    <t>UBICACIÓN</t>
  </si>
  <si>
    <t>OTROS</t>
  </si>
  <si>
    <t>UNIDAD</t>
  </si>
  <si>
    <t>KG</t>
  </si>
  <si>
    <t>DPTO. AYACUCHO</t>
  </si>
  <si>
    <t>DIST. CARMEN ALTO</t>
  </si>
  <si>
    <t>VARIOS</t>
  </si>
  <si>
    <t>POLERA DAMA</t>
  </si>
  <si>
    <t>CHOMPA DAMA</t>
  </si>
  <si>
    <t>BLUSA DAMA</t>
  </si>
  <si>
    <t>BLUSA MANGA CORTA DAMA</t>
  </si>
  <si>
    <t>CONJUNTO DAMA</t>
  </si>
  <si>
    <t>PANTALÓN DAMA</t>
  </si>
  <si>
    <t>PANTALÓN VARÓN</t>
  </si>
  <si>
    <t>BUZO</t>
  </si>
  <si>
    <t>CASACA DAMA</t>
  </si>
  <si>
    <t>PANTIS DE LANA NIÑA</t>
  </si>
  <si>
    <t>BUZO DAMA</t>
  </si>
  <si>
    <t>CAMISA DAMA</t>
  </si>
  <si>
    <t>CHOMPA CUELLO ALTO DAMA</t>
  </si>
  <si>
    <t>CHOMPA CON BOTONES DAMA</t>
  </si>
  <si>
    <t>CHOMPA DELGADA DAMA</t>
  </si>
  <si>
    <t>CHOMPA ABIERTA</t>
  </si>
  <si>
    <t>CHALECO DAMA</t>
  </si>
  <si>
    <t>PANTALONETA</t>
  </si>
  <si>
    <t>CASACA CON CAPUCHA DAMA</t>
  </si>
  <si>
    <t>CASACA CAPUCHA VARÓN</t>
  </si>
  <si>
    <t>CAFARENA DAMA</t>
  </si>
  <si>
    <t>POLERA CON CAPUCHA</t>
  </si>
  <si>
    <t>POLERA CON CAPUCHA DAMA</t>
  </si>
  <si>
    <t>PANTALONETA DAMA</t>
  </si>
  <si>
    <t>CHOMPA MANGA LARGA DAMA</t>
  </si>
  <si>
    <t>CHALECO LANA DAMA</t>
  </si>
  <si>
    <t>PIJAMA DAMA</t>
  </si>
  <si>
    <t>PIJAMA VARÓN</t>
  </si>
  <si>
    <t>PIJAMA</t>
  </si>
  <si>
    <t>CHOMPA CON CAPUCHA DAMA</t>
  </si>
  <si>
    <t>POLERA MANGA LARGA DAMA</t>
  </si>
  <si>
    <t>POLOS DAMA</t>
  </si>
  <si>
    <t>BLUSA POLERA DAMA</t>
  </si>
  <si>
    <t>MOCHILA</t>
  </si>
  <si>
    <t>BOLSO</t>
  </si>
  <si>
    <t>LONCHERAS</t>
  </si>
  <si>
    <t>BUZO PANTALÓN VARÓN</t>
  </si>
  <si>
    <t>BUZO PANTALÓN</t>
  </si>
  <si>
    <t>BUZO NIÑA</t>
  </si>
  <si>
    <t>POLO VARÓN</t>
  </si>
  <si>
    <t>POLO</t>
  </si>
  <si>
    <t>RODILLERA</t>
  </si>
  <si>
    <t>SHORT VARÓN</t>
  </si>
  <si>
    <t>SHORT</t>
  </si>
  <si>
    <t>POLERA VARÓN</t>
  </si>
  <si>
    <t>CAMISA VARÓN</t>
  </si>
  <si>
    <t>CAMISA</t>
  </si>
  <si>
    <t>MEDIAS VARÓN</t>
  </si>
  <si>
    <t>MEDIAS</t>
  </si>
  <si>
    <t>MEDIAS DAMA</t>
  </si>
  <si>
    <t>ORGANIZADOR VIAJERO</t>
  </si>
  <si>
    <t>MALETÍN</t>
  </si>
  <si>
    <t>CHOMPA VARÓN</t>
  </si>
  <si>
    <t>BOLSA PLASTIFICADA</t>
  </si>
  <si>
    <t>ZAPATILLA CHIMPUN</t>
  </si>
  <si>
    <t>ZAPATILLAS</t>
  </si>
  <si>
    <t>ZAPATILLAS DAMA</t>
  </si>
  <si>
    <t>POLERAS</t>
  </si>
  <si>
    <t>LINTERNA</t>
  </si>
  <si>
    <t>BRACIER</t>
  </si>
  <si>
    <t>SANDALIA BEBÉ</t>
  </si>
  <si>
    <t>TIJERAS SET 6 EN UNO</t>
  </si>
  <si>
    <t>MANTAS POLARES</t>
  </si>
  <si>
    <t>SACO DE POLIPROPILENO</t>
  </si>
  <si>
    <t>PANTALÓN JEANS DAMAS</t>
  </si>
  <si>
    <t>PANTALÓN JEANS VARÓN</t>
  </si>
  <si>
    <t>PANTALÓN</t>
  </si>
  <si>
    <t>BUZO PANTALÓN DAMA</t>
  </si>
  <si>
    <t>SACO CON CAPUCHA DAMA</t>
  </si>
  <si>
    <t>POLERA CON CIERRE DAMA</t>
  </si>
  <si>
    <t>PIJAMA ADULTO</t>
  </si>
  <si>
    <t>SACON DAMA</t>
  </si>
  <si>
    <t>BLUSA SIN MANGA DAMA</t>
  </si>
  <si>
    <t>PORTAFOLIOS</t>
  </si>
  <si>
    <t>BUZO VARÓN</t>
  </si>
  <si>
    <t>CASACA</t>
  </si>
  <si>
    <t>CHALECO LANA VARÓN</t>
  </si>
  <si>
    <t>CORREAS DAMA</t>
  </si>
  <si>
    <t>CHOMPA CON CODERAS</t>
  </si>
  <si>
    <t>BUZO CASACA VARÓN</t>
  </si>
  <si>
    <t>GORRA</t>
  </si>
  <si>
    <t>CANGURO</t>
  </si>
  <si>
    <t>PROV. V. FAJARDO</t>
  </si>
  <si>
    <t>PROV. SUCRE</t>
  </si>
  <si>
    <t>PROV. LA MAR</t>
  </si>
  <si>
    <t>CARTUCHERAS</t>
  </si>
  <si>
    <t>PROV. HUANTA</t>
  </si>
  <si>
    <t>DIST. SANTILLANA</t>
  </si>
  <si>
    <t>SANDALIAS</t>
  </si>
  <si>
    <t>FRAZADA</t>
  </si>
  <si>
    <t>CHOMPA CON CIERRE DAMA</t>
  </si>
  <si>
    <t>VESTIDO DAMA</t>
  </si>
  <si>
    <t>SHORT DAMA</t>
  </si>
  <si>
    <t>POLERÓN CON CAPUCHA DAMA</t>
  </si>
  <si>
    <t>SACO DAMA</t>
  </si>
  <si>
    <t>SUETER DAMA</t>
  </si>
  <si>
    <t>BUFANDA DAMA</t>
  </si>
  <si>
    <t>BATA DE BAÑO</t>
  </si>
  <si>
    <t>CHOMPA HILO DAMA</t>
  </si>
  <si>
    <t>PANTALÓN PESCADOR DAMA</t>
  </si>
  <si>
    <t>BOLERO DAMA</t>
  </si>
  <si>
    <t>BLUSA</t>
  </si>
  <si>
    <t>BLUSA CON TIRANTES DAMA</t>
  </si>
  <si>
    <t>PANTALÓN LICRA DAMA</t>
  </si>
  <si>
    <t>SOMBRERO</t>
  </si>
  <si>
    <t>CHOMPA ABIERTA DAMA</t>
  </si>
  <si>
    <t>BUZO CASACA DAMA</t>
  </si>
  <si>
    <t>BLUSA DE HILO</t>
  </si>
  <si>
    <t>SANDALIA NIÑOS</t>
  </si>
  <si>
    <t>CHALAS VARÓN</t>
  </si>
  <si>
    <t>CHALAS NIÑO</t>
  </si>
  <si>
    <t>CORREA PARA SANDALIA</t>
  </si>
  <si>
    <t>BABUCHAS NIÑO</t>
  </si>
  <si>
    <t>SANDALIAS DAMA</t>
  </si>
  <si>
    <t>SANDALIAS VARÓN</t>
  </si>
  <si>
    <t>SANDALIA NIÑAS</t>
  </si>
  <si>
    <t>PANTUFLAS NIÑO</t>
  </si>
  <si>
    <t>ZAPATILLAS VARÓN</t>
  </si>
  <si>
    <t>PECOSA</t>
  </si>
  <si>
    <t>FRAZADAS POLARES</t>
  </si>
  <si>
    <t>FRAZADAS DE ALGODÓN ANTIALÉRGICA</t>
  </si>
  <si>
    <t>PROV. CANGALLO</t>
  </si>
  <si>
    <t>CHOMPA NIÑA</t>
  </si>
  <si>
    <t>CONJUNTO NIÑO</t>
  </si>
  <si>
    <t>BUZO PANTALÓN NIÑO</t>
  </si>
  <si>
    <t>BUZO NIÑO</t>
  </si>
  <si>
    <t>ABRIGO - ROPA</t>
  </si>
  <si>
    <t>CALZADO</t>
  </si>
  <si>
    <t>DIST. CHUSCHI COMUNIDAD UNIÓN POTRERO</t>
  </si>
  <si>
    <t>PROV. VILCAS HUAMÁN</t>
  </si>
  <si>
    <t>DIST. SAURAMA Y COMUNIDADES</t>
  </si>
  <si>
    <t>ROPA PARA NIÑOS</t>
  </si>
  <si>
    <t>TOALLAS</t>
  </si>
  <si>
    <t>BERMUDAS</t>
  </si>
  <si>
    <t>ZAPATILLAS PARA NIÑO</t>
  </si>
  <si>
    <t>ROLLOS DE CABLE</t>
  </si>
  <si>
    <t>CARTERA</t>
  </si>
  <si>
    <t>TOMATODO</t>
  </si>
  <si>
    <t>DIST.</t>
  </si>
  <si>
    <t>CHOMPA HILO</t>
  </si>
  <si>
    <t>PANTALONETA DE LICRA</t>
  </si>
  <si>
    <t>BLUSA MANGA LARGA DAMA</t>
  </si>
  <si>
    <t>POLO POLERA DAMA</t>
  </si>
  <si>
    <t>BLUSA ABIERTA DAMA</t>
  </si>
  <si>
    <t>PROV. HUANCASANCOS</t>
  </si>
  <si>
    <t>CONJUNTO NIÑA</t>
  </si>
  <si>
    <t>CONJUNTO BEBÉ</t>
  </si>
  <si>
    <t>CASACA NIÑO</t>
  </si>
  <si>
    <t>PANTIMEDIA</t>
  </si>
  <si>
    <t>CHOMPA NIÑO</t>
  </si>
  <si>
    <t>CASACA NIÑA</t>
  </si>
  <si>
    <t>CASACA CON CAPUCHA NIÑO</t>
  </si>
  <si>
    <t>MEDIAS NIÑO</t>
  </si>
  <si>
    <t>MEDIAS NIÑA</t>
  </si>
  <si>
    <t>CASACA BEBÉ</t>
  </si>
  <si>
    <t>CASACA CON CAPUCHA NIÑA</t>
  </si>
  <si>
    <t>JEANS NIÑA</t>
  </si>
  <si>
    <t>PANTALONETA NIÑA</t>
  </si>
  <si>
    <t>POLO MANGA LARGA BEBÉ</t>
  </si>
  <si>
    <t>POLO MANGA CORTA BEBÉ</t>
  </si>
  <si>
    <t>PANTALÓN NIÑO</t>
  </si>
  <si>
    <t>COLCHAS BEBÉ</t>
  </si>
  <si>
    <t>ZAPATO BEBÉ</t>
  </si>
  <si>
    <t>DIST. TAMBO-CCESCE UCHUY CUCHICANCHA</t>
  </si>
  <si>
    <t>CAMISA NIÑO</t>
  </si>
  <si>
    <t>CASACA NIÑO SPORT</t>
  </si>
  <si>
    <t>CAMISA NIÑO MANGA LARGA</t>
  </si>
  <si>
    <t>POLERA NIÑO</t>
  </si>
  <si>
    <t>POLERA NIÑA</t>
  </si>
  <si>
    <t>CHALECO NIÑA</t>
  </si>
  <si>
    <t>POLO MANGA LARGA NIÑO</t>
  </si>
  <si>
    <t>POLO NIÑO</t>
  </si>
  <si>
    <t>BUZO NIÑO AFRANELADO</t>
  </si>
  <si>
    <t>POLERA CON CAPUCHA NIÑO</t>
  </si>
  <si>
    <t>CALAMINA GALVANIZADA CORRUGADA 1.80X0.22mm</t>
  </si>
  <si>
    <t>COLCHÓN DE ESPUMA 1 PLAZA</t>
  </si>
  <si>
    <t>PROV. HUAMANGA</t>
  </si>
  <si>
    <t>DIST. VISCHONGO</t>
  </si>
  <si>
    <t>DIST. HUANCARAYLLA</t>
  </si>
  <si>
    <t>DIST. CHIARA</t>
  </si>
  <si>
    <t xml:space="preserve">PROV. </t>
  </si>
  <si>
    <t>DIST. LICAPA PARAS</t>
  </si>
  <si>
    <t>DIST. PARAS CARHUACC</t>
  </si>
  <si>
    <t>BIDÓN DE PLÁSTICO</t>
  </si>
  <si>
    <t>BALDES PLÁSTICO</t>
  </si>
  <si>
    <t>OLLA DE ALUMINIO</t>
  </si>
  <si>
    <t>DIST. UNIÓN POTRERO CHUSCHI</t>
  </si>
  <si>
    <t>DIST. QUIJE</t>
  </si>
  <si>
    <t>DIST. SUCRE</t>
  </si>
  <si>
    <t>CHOMPA MANGA CORTA DAMA</t>
  </si>
  <si>
    <t>PROV. LUCANAS</t>
  </si>
  <si>
    <t>DIST. PUQUIO - LARAMATE</t>
  </si>
  <si>
    <t>ZAPATO DAMA</t>
  </si>
  <si>
    <t>ZAPATO VARÓN</t>
  </si>
  <si>
    <t>MORRAL</t>
  </si>
  <si>
    <t>CARTAPACIO</t>
  </si>
  <si>
    <t>BEBECRECES</t>
  </si>
  <si>
    <t>PROV. VICTOR FAJARDO</t>
  </si>
  <si>
    <t>DIST. HUAMANQUIQUIA</t>
  </si>
  <si>
    <t>DIST. SAURAMA</t>
  </si>
  <si>
    <t>PAR</t>
  </si>
  <si>
    <t>FOSFORO (CAJITA)</t>
  </si>
  <si>
    <t>CAMA PLEGABLE DE METAL</t>
  </si>
  <si>
    <t>N°</t>
  </si>
  <si>
    <t>ABRIGO</t>
  </si>
  <si>
    <t>DIST. QUISPILLACTA CHUSCHI</t>
  </si>
  <si>
    <t>DIST. HUANTA (UCHURACCAY, IQUICHA, VARIOS CENTROS POBLADOS Y COMUNIDADES), SANTILLANA (CHACA, LAUPAY, VARIOS CENTROS POBLADOS Y COMUNIDADES), AYAHUANCO (PUCACOLPA)</t>
  </si>
  <si>
    <t>DIST. SAN JUAN BAUTISTA</t>
  </si>
  <si>
    <t>TELA</t>
  </si>
  <si>
    <t>M</t>
  </si>
  <si>
    <t>DIST. VINCHOS (CAYRAMAYO)</t>
  </si>
  <si>
    <t>BERMUDAS NIÑO</t>
  </si>
  <si>
    <t>DIST. CHUSCHI</t>
  </si>
  <si>
    <t>DIST. CABANA</t>
  </si>
  <si>
    <t>DIST. SANTILLANA (Puros-Parccora,Quiñacc,Ccantupata,Ccarhuacc)</t>
  </si>
  <si>
    <t>DIST. CHUSCHI (Huertahuasi, IEI N°414-30/Mx-U)</t>
  </si>
  <si>
    <t>SILLAS</t>
  </si>
  <si>
    <t>PROV. CANGAQLLO</t>
  </si>
  <si>
    <t>DIST. CHUSCHI (IEP N°38543/Mm-P PUNCUPATA)</t>
  </si>
  <si>
    <t>DIST. CHUSCHI (IEI N°414-45/Mx-U Puncupata)</t>
  </si>
  <si>
    <t>DIST. CHUSCHI (Chiclarazo -Cuenca Cachi)</t>
  </si>
  <si>
    <t>DIST. CARMEN ALTO (IEI N° 432-120/MX-U Lambrasniyocc)</t>
  </si>
  <si>
    <t>DIST. SANTILLANA (IE N° 388417 Mx-U Comunidad Lambras)</t>
  </si>
  <si>
    <t>DIST. SANTILLANA (LAMBRAS)</t>
  </si>
  <si>
    <t>ROPA DIVERSAS</t>
  </si>
  <si>
    <t>SACO</t>
  </si>
  <si>
    <t>DIST. SANTILLANA (LAMBRAS IE N°388417 Mx-U)</t>
  </si>
  <si>
    <t>DIST. VARIAS COMUNIDADES</t>
  </si>
  <si>
    <t>DIST. MARÍA PARADO DE BELLIDO (Pomabamba, Huayllabamba, Urihuana, Santa Cruz de Ñuñunhuaycco)</t>
  </si>
  <si>
    <t>DIST. LOS MOROCGUCOS (Pampa Cangallo - Zona Sierra)</t>
  </si>
  <si>
    <t>DIST. VINCHOS (Qochapampa IEP 11 de agosto)</t>
  </si>
  <si>
    <t>COSMETIQUEROS</t>
  </si>
  <si>
    <t xml:space="preserve">TERMO </t>
  </si>
  <si>
    <t>CALZONCILLO VARÓN</t>
  </si>
  <si>
    <t>PANTALÓN JEANS</t>
  </si>
  <si>
    <t>PARAGUAS</t>
  </si>
  <si>
    <t>CONJUNTO</t>
  </si>
  <si>
    <t>SHORT NIÑO</t>
  </si>
  <si>
    <t>DIST. CHUSCHI (IE N°414-45/Mx-U Puncupata)</t>
  </si>
  <si>
    <t>DIST. PARAS (IIEE N° 38941/Mx-U de Mariscal Cáceres)</t>
  </si>
  <si>
    <t>DIST. VINCHOS (IEI.N° 432-149/Mx-U, Rosaspampa)</t>
  </si>
  <si>
    <t xml:space="preserve">BUZO CASACA </t>
  </si>
  <si>
    <t>DIST. PARAS (IEI N° 414-10/Mx-U Ccarhuacc Licapa)</t>
  </si>
  <si>
    <t>DIST. CANGALLO (IEI N° 414-23/Mx-U Tucsen)</t>
  </si>
  <si>
    <t>REPORTE HASTA: 06/2014</t>
  </si>
  <si>
    <t>REPORTE HASTA: 07/2014</t>
  </si>
  <si>
    <t>REPORTE HASTA: 08/2014</t>
  </si>
  <si>
    <t>Donación Aduana Tacna</t>
  </si>
  <si>
    <t>Donación Aduana Callao</t>
  </si>
  <si>
    <t>Proyecto de Inversión</t>
  </si>
  <si>
    <t>DIST. SACSAMARCA - PUTACCASA</t>
  </si>
  <si>
    <t>CASACA CHAQUETA DAMA</t>
  </si>
  <si>
    <t>CASACA CON CAPUCHA</t>
  </si>
  <si>
    <t>DIST. Pampalca, Llaullin Pucara, Llaccllan, Tahua Ccoha</t>
  </si>
  <si>
    <t>DIST. HUANTA - CERCAN</t>
  </si>
  <si>
    <t>DIST. VINCHOS (I.E.P. N° 38884/Mx-P ROSASPAMPA)</t>
  </si>
  <si>
    <t>PROV. VILCASHUAMÁN</t>
  </si>
  <si>
    <t>DIST. VILCASHUAMÁN (Casa hogar Juan Pablo II)</t>
  </si>
  <si>
    <t>DIST. PARAS - COMUNIDAD CAMPESINA DE SANTA CRUZ DE HOSPICIO</t>
  </si>
  <si>
    <t>CARPA</t>
  </si>
  <si>
    <t>FECHA</t>
  </si>
  <si>
    <t>PROV. PARINACOCHAS</t>
  </si>
  <si>
    <t>LEYENDA</t>
  </si>
  <si>
    <t>ACCESORIOS</t>
  </si>
  <si>
    <t>SINPAD</t>
  </si>
  <si>
    <t>DIST. VINCHOS</t>
  </si>
  <si>
    <t>KITS DE HIGIENE</t>
  </si>
  <si>
    <t>PIJAMA 2 PIEZAS</t>
  </si>
  <si>
    <t>PIJAMA 3 PIEZAS</t>
  </si>
  <si>
    <t>FRAZADAS ALGODÓN</t>
  </si>
  <si>
    <t>SACO DE ROPAS</t>
  </si>
  <si>
    <t>DIST. CANGALLO - CANCALLO IE N°414-25/Mx-U</t>
  </si>
  <si>
    <t>DIST. TAMBO</t>
  </si>
  <si>
    <t xml:space="preserve">DIST. AYACUCHO  </t>
  </si>
  <si>
    <t>DIST. CORACORA</t>
  </si>
  <si>
    <t>DIST. SAN PEDRO DE PALCO</t>
  </si>
  <si>
    <t>DIST. MOROCHUCOS</t>
  </si>
  <si>
    <t>|</t>
  </si>
  <si>
    <t>EDAN</t>
  </si>
  <si>
    <t>SI</t>
  </si>
  <si>
    <t>NO</t>
  </si>
  <si>
    <t>__</t>
  </si>
  <si>
    <t>DIST. CANGALLO (I.E.P. N° 38119/Mx-P TUCSEN)</t>
  </si>
  <si>
    <t>CAUSA</t>
  </si>
  <si>
    <t>BT</t>
  </si>
  <si>
    <t>Transferido por INDECI</t>
  </si>
  <si>
    <t>DIST. CANGALLO - IE N° 301-MX-P DE INCARACCAY</t>
  </si>
  <si>
    <t>DIST. CANGALLO - IE N° 38179/MX-P DE PANTIN</t>
  </si>
  <si>
    <t>DIST. CANGALLO - IE N° 414-26MX-U DE PATIN</t>
  </si>
  <si>
    <t>DIST. TAMBO - ALDEA INFANTIL SEÑOR DE NAZARETH</t>
  </si>
  <si>
    <t xml:space="preserve">AYUDA HUMANITARIA OCTUBRE -2014 </t>
  </si>
  <si>
    <t>AYUDA HUMANITARIA 2014 JUNIO - BAJAS TEMPERATURAS</t>
  </si>
  <si>
    <t>AYUDA HUMANITARIA JULIO 2014 - BAJAS TEMPERATURAS</t>
  </si>
  <si>
    <t>AYUDA HUMANITARIA AGOSTO 2014 - BAJAS TEMPERATURAS</t>
  </si>
  <si>
    <t>AYUDA HUMANITARIA  SETIEMBRE 2014</t>
  </si>
  <si>
    <t>Fuente : INDECI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</si>
</sst>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0;[Red]0.00"/>
    <numFmt numFmtId="166" formatCode="dd/mm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0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name val="Arabic Typesetting"/>
      <family val="4"/>
    </font>
    <font>
      <i/>
      <sz val="11"/>
      <color theme="1"/>
      <name val="Arabic Typesetting"/>
      <family val="4"/>
    </font>
    <font>
      <i/>
      <u/>
      <sz val="12"/>
      <name val="Arabic Typesetting"/>
      <family val="4"/>
    </font>
    <font>
      <b/>
      <u/>
      <sz val="15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37">
    <xf numFmtId="0" fontId="0" fillId="0" borderId="0" xfId="0"/>
    <xf numFmtId="0" fontId="0" fillId="4" borderId="1" xfId="0" applyFill="1" applyBorder="1"/>
    <xf numFmtId="0" fontId="2" fillId="0" borderId="0" xfId="0" applyFont="1"/>
    <xf numFmtId="0" fontId="4" fillId="0" borderId="0" xfId="0" applyFont="1" applyFill="1" applyBorder="1"/>
    <xf numFmtId="3" fontId="4" fillId="4" borderId="1" xfId="0" applyNumberFormat="1" applyFont="1" applyFill="1" applyBorder="1" applyAlignment="1">
      <alignment vertical="center" wrapText="1"/>
    </xf>
    <xf numFmtId="0" fontId="2" fillId="4" borderId="1" xfId="0" applyFont="1" applyFill="1" applyBorder="1"/>
    <xf numFmtId="3" fontId="5" fillId="3" borderId="2" xfId="0" applyNumberFormat="1" applyFont="1" applyFill="1" applyBorder="1" applyAlignment="1">
      <alignment horizontal="left" vertical="center" wrapText="1"/>
    </xf>
    <xf numFmtId="3" fontId="5" fillId="3" borderId="2" xfId="0" applyNumberFormat="1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left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0" fontId="4" fillId="6" borderId="2" xfId="0" applyNumberFormat="1" applyFont="1" applyFill="1" applyBorder="1" applyAlignment="1">
      <alignment horizontal="left" vertical="center" wrapText="1"/>
    </xf>
    <xf numFmtId="0" fontId="1" fillId="6" borderId="2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4" fillId="6" borderId="2" xfId="0" applyNumberFormat="1" applyFont="1" applyFill="1" applyBorder="1" applyAlignment="1">
      <alignment horizontal="center" vertical="center" wrapText="1"/>
    </xf>
    <xf numFmtId="3" fontId="4" fillId="6" borderId="2" xfId="0" applyNumberFormat="1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/>
    </xf>
    <xf numFmtId="3" fontId="4" fillId="7" borderId="2" xfId="0" applyNumberFormat="1" applyFont="1" applyFill="1" applyBorder="1" applyAlignment="1">
      <alignment horizontal="center" vertical="center" wrapText="1"/>
    </xf>
    <xf numFmtId="3" fontId="5" fillId="7" borderId="2" xfId="0" applyNumberFormat="1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/>
    </xf>
    <xf numFmtId="0" fontId="7" fillId="6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7" fillId="7" borderId="2" xfId="0" applyFont="1" applyFill="1" applyBorder="1" applyAlignment="1">
      <alignment horizontal="center"/>
    </xf>
    <xf numFmtId="0" fontId="8" fillId="7" borderId="2" xfId="0" applyFont="1" applyFill="1" applyBorder="1" applyAlignment="1">
      <alignment horizontal="center"/>
    </xf>
    <xf numFmtId="3" fontId="4" fillId="6" borderId="2" xfId="0" applyNumberFormat="1" applyFont="1" applyFill="1" applyBorder="1" applyAlignment="1">
      <alignment horizontal="left" vertical="center" wrapText="1"/>
    </xf>
    <xf numFmtId="3" fontId="5" fillId="6" borderId="2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left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164" fontId="4" fillId="6" borderId="2" xfId="0" applyNumberFormat="1" applyFont="1" applyFill="1" applyBorder="1" applyAlignment="1">
      <alignment horizontal="center" vertical="center" wrapText="1"/>
    </xf>
    <xf numFmtId="0" fontId="4" fillId="7" borderId="2" xfId="0" applyNumberFormat="1" applyFont="1" applyFill="1" applyBorder="1" applyAlignment="1">
      <alignment horizontal="center" vertical="center" wrapText="1"/>
    </xf>
    <xf numFmtId="164" fontId="4" fillId="7" borderId="2" xfId="0" applyNumberFormat="1" applyFont="1" applyFill="1" applyBorder="1" applyAlignment="1">
      <alignment horizontal="center" vertical="center" wrapText="1"/>
    </xf>
    <xf numFmtId="0" fontId="5" fillId="7" borderId="2" xfId="0" applyNumberFormat="1" applyFont="1" applyFill="1" applyBorder="1" applyAlignment="1">
      <alignment horizontal="center" vertical="center" wrapText="1"/>
    </xf>
    <xf numFmtId="3" fontId="5" fillId="7" borderId="2" xfId="0" applyNumberFormat="1" applyFont="1" applyFill="1" applyBorder="1" applyAlignment="1">
      <alignment horizontal="left" vertical="center" wrapText="1"/>
    </xf>
    <xf numFmtId="0" fontId="4" fillId="6" borderId="2" xfId="0" applyNumberFormat="1" applyFont="1" applyFill="1" applyBorder="1" applyAlignment="1">
      <alignment horizontal="left" vertical="center"/>
    </xf>
    <xf numFmtId="165" fontId="9" fillId="6" borderId="2" xfId="0" applyNumberFormat="1" applyFont="1" applyFill="1" applyBorder="1" applyAlignment="1">
      <alignment horizontal="center" vertical="center" wrapText="1"/>
    </xf>
    <xf numFmtId="165" fontId="4" fillId="7" borderId="2" xfId="0" applyNumberFormat="1" applyFont="1" applyFill="1" applyBorder="1" applyAlignment="1">
      <alignment horizontal="center" vertical="center" wrapText="1"/>
    </xf>
    <xf numFmtId="165" fontId="9" fillId="7" borderId="2" xfId="0" applyNumberFormat="1" applyFont="1" applyFill="1" applyBorder="1" applyAlignment="1">
      <alignment horizontal="center" vertical="center" wrapText="1"/>
    </xf>
    <xf numFmtId="0" fontId="4" fillId="7" borderId="2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/>
    <xf numFmtId="0" fontId="10" fillId="0" borderId="0" xfId="0" applyFont="1" applyAlignment="1"/>
    <xf numFmtId="0" fontId="4" fillId="4" borderId="0" xfId="0" applyFont="1" applyFill="1" applyBorder="1"/>
    <xf numFmtId="3" fontId="5" fillId="8" borderId="2" xfId="0" applyNumberFormat="1" applyFont="1" applyFill="1" applyBorder="1" applyAlignment="1">
      <alignment horizontal="center" vertical="center" wrapText="1"/>
    </xf>
    <xf numFmtId="3" fontId="11" fillId="8" borderId="2" xfId="0" applyNumberFormat="1" applyFont="1" applyFill="1" applyBorder="1" applyAlignment="1">
      <alignment horizontal="center" vertical="center" wrapText="1"/>
    </xf>
    <xf numFmtId="0" fontId="12" fillId="0" borderId="0" xfId="0" applyFont="1"/>
    <xf numFmtId="3" fontId="4" fillId="9" borderId="2" xfId="0" applyNumberFormat="1" applyFont="1" applyFill="1" applyBorder="1" applyAlignment="1">
      <alignment horizontal="center" vertical="center" wrapText="1"/>
    </xf>
    <xf numFmtId="0" fontId="4" fillId="9" borderId="2" xfId="0" applyNumberFormat="1" applyFont="1" applyFill="1" applyBorder="1" applyAlignment="1">
      <alignment horizontal="center" vertical="center" wrapText="1"/>
    </xf>
    <xf numFmtId="0" fontId="4" fillId="10" borderId="2" xfId="0" applyNumberFormat="1" applyFont="1" applyFill="1" applyBorder="1" applyAlignment="1">
      <alignment horizontal="center" vertical="center" wrapText="1"/>
    </xf>
    <xf numFmtId="0" fontId="2" fillId="4" borderId="0" xfId="0" applyFont="1" applyFill="1" applyBorder="1"/>
    <xf numFmtId="3" fontId="4" fillId="10" borderId="2" xfId="0" applyNumberFormat="1" applyFont="1" applyFill="1" applyBorder="1" applyAlignment="1">
      <alignment horizontal="center" vertical="center" wrapText="1"/>
    </xf>
    <xf numFmtId="0" fontId="4" fillId="11" borderId="2" xfId="0" applyNumberFormat="1" applyFont="1" applyFill="1" applyBorder="1" applyAlignment="1">
      <alignment horizontal="center" vertical="center"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4" fillId="0" borderId="14" xfId="0" applyFont="1" applyFill="1" applyBorder="1"/>
    <xf numFmtId="0" fontId="14" fillId="0" borderId="0" xfId="0" applyFont="1" applyFill="1" applyBorder="1" applyAlignment="1">
      <alignment horizontal="left" vertical="center"/>
    </xf>
    <xf numFmtId="0" fontId="15" fillId="0" borderId="15" xfId="0" applyFont="1" applyBorder="1"/>
    <xf numFmtId="0" fontId="15" fillId="0" borderId="0" xfId="0" applyFont="1" applyBorder="1" applyAlignment="1">
      <alignment vertical="center"/>
    </xf>
    <xf numFmtId="3" fontId="4" fillId="4" borderId="0" xfId="0" applyNumberFormat="1" applyFont="1" applyFill="1" applyBorder="1" applyAlignment="1">
      <alignment vertical="center" wrapText="1"/>
    </xf>
    <xf numFmtId="0" fontId="4" fillId="8" borderId="4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3" fontId="5" fillId="8" borderId="6" xfId="0" applyNumberFormat="1" applyFont="1" applyFill="1" applyBorder="1" applyAlignment="1">
      <alignment horizontal="center" vertical="center" wrapText="1"/>
    </xf>
    <xf numFmtId="3" fontId="5" fillId="8" borderId="6" xfId="0" applyNumberFormat="1" applyFont="1" applyFill="1" applyBorder="1" applyAlignment="1">
      <alignment horizontal="center" vertical="center" wrapText="1"/>
    </xf>
    <xf numFmtId="3" fontId="5" fillId="3" borderId="23" xfId="0" applyNumberFormat="1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/>
    </xf>
    <xf numFmtId="0" fontId="0" fillId="11" borderId="2" xfId="0" applyFill="1" applyBorder="1" applyAlignment="1">
      <alignment horizontal="center"/>
    </xf>
    <xf numFmtId="3" fontId="5" fillId="3" borderId="13" xfId="0" applyNumberFormat="1" applyFont="1" applyFill="1" applyBorder="1" applyAlignment="1">
      <alignment horizontal="left" vertical="center" wrapText="1"/>
    </xf>
    <xf numFmtId="0" fontId="4" fillId="8" borderId="2" xfId="0" applyFont="1" applyFill="1" applyBorder="1" applyAlignment="1">
      <alignment horizontal="center"/>
    </xf>
    <xf numFmtId="3" fontId="5" fillId="8" borderId="2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0" fillId="7" borderId="0" xfId="0" applyFill="1"/>
    <xf numFmtId="3" fontId="5" fillId="3" borderId="4" xfId="0" applyNumberFormat="1" applyFont="1" applyFill="1" applyBorder="1" applyAlignment="1">
      <alignment horizontal="left" vertical="center" wrapText="1"/>
    </xf>
    <xf numFmtId="3" fontId="5" fillId="7" borderId="4" xfId="0" applyNumberFormat="1" applyFont="1" applyFill="1" applyBorder="1" applyAlignment="1">
      <alignment horizontal="left" vertical="center" wrapText="1"/>
    </xf>
    <xf numFmtId="0" fontId="4" fillId="6" borderId="4" xfId="0" applyNumberFormat="1" applyFont="1" applyFill="1" applyBorder="1" applyAlignment="1">
      <alignment horizontal="left" vertical="center" wrapText="1"/>
    </xf>
    <xf numFmtId="3" fontId="11" fillId="8" borderId="2" xfId="0" applyNumberFormat="1" applyFont="1" applyFill="1" applyBorder="1" applyAlignment="1">
      <alignment horizontal="center" vertical="center" wrapText="1"/>
    </xf>
    <xf numFmtId="3" fontId="11" fillId="8" borderId="6" xfId="0" applyNumberFormat="1" applyFont="1" applyFill="1" applyBorder="1" applyAlignment="1">
      <alignment horizontal="center" vertical="center" wrapText="1"/>
    </xf>
    <xf numFmtId="3" fontId="11" fillId="8" borderId="7" xfId="0" applyNumberFormat="1" applyFont="1" applyFill="1" applyBorder="1" applyAlignment="1">
      <alignment horizontal="center" vertical="center" wrapText="1"/>
    </xf>
    <xf numFmtId="4" fontId="11" fillId="8" borderId="6" xfId="0" applyNumberFormat="1" applyFont="1" applyFill="1" applyBorder="1" applyAlignment="1">
      <alignment horizontal="center" vertical="center" wrapText="1"/>
    </xf>
    <xf numFmtId="4" fontId="11" fillId="8" borderId="7" xfId="0" applyNumberFormat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/>
    </xf>
    <xf numFmtId="4" fontId="11" fillId="8" borderId="2" xfId="0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3" fontId="5" fillId="5" borderId="5" xfId="0" applyNumberFormat="1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8" borderId="6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3" fontId="11" fillId="5" borderId="5" xfId="0" applyNumberFormat="1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/>
    </xf>
    <xf numFmtId="0" fontId="13" fillId="5" borderId="3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3" fontId="5" fillId="8" borderId="6" xfId="0" applyNumberFormat="1" applyFont="1" applyFill="1" applyBorder="1" applyAlignment="1">
      <alignment horizontal="center" vertical="center" wrapText="1"/>
    </xf>
    <xf numFmtId="3" fontId="5" fillId="8" borderId="7" xfId="0" applyNumberFormat="1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 wrapText="1"/>
    </xf>
    <xf numFmtId="3" fontId="5" fillId="5" borderId="4" xfId="0" applyNumberFormat="1" applyFont="1" applyFill="1" applyBorder="1" applyAlignment="1">
      <alignment horizontal="center" vertical="center" wrapText="1"/>
    </xf>
    <xf numFmtId="3" fontId="5" fillId="5" borderId="3" xfId="0" applyNumberFormat="1" applyFont="1" applyFill="1" applyBorder="1" applyAlignment="1">
      <alignment horizontal="center" vertical="center" wrapText="1"/>
    </xf>
    <xf numFmtId="4" fontId="5" fillId="8" borderId="6" xfId="0" applyNumberFormat="1" applyFont="1" applyFill="1" applyBorder="1" applyAlignment="1">
      <alignment horizontal="center" vertical="center" wrapText="1"/>
    </xf>
    <xf numFmtId="4" fontId="5" fillId="8" borderId="7" xfId="0" applyNumberFormat="1" applyFont="1" applyFill="1" applyBorder="1" applyAlignment="1">
      <alignment horizontal="center" vertical="center" wrapText="1"/>
    </xf>
    <xf numFmtId="3" fontId="5" fillId="8" borderId="2" xfId="0" applyNumberFormat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/>
    </xf>
    <xf numFmtId="0" fontId="16" fillId="0" borderId="12" xfId="0" applyFont="1" applyFill="1" applyBorder="1" applyAlignment="1">
      <alignment horizontal="center"/>
    </xf>
    <xf numFmtId="0" fontId="16" fillId="0" borderId="13" xfId="0" applyFont="1" applyFill="1" applyBorder="1" applyAlignment="1">
      <alignment horizontal="center"/>
    </xf>
    <xf numFmtId="166" fontId="2" fillId="7" borderId="2" xfId="0" applyNumberFormat="1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166" fontId="2" fillId="7" borderId="8" xfId="0" applyNumberFormat="1" applyFont="1" applyFill="1" applyBorder="1" applyAlignment="1">
      <alignment horizontal="center" vertical="center"/>
    </xf>
    <xf numFmtId="166" fontId="2" fillId="7" borderId="7" xfId="0" applyNumberFormat="1" applyFont="1" applyFill="1" applyBorder="1" applyAlignment="1">
      <alignment horizontal="center" vertical="center"/>
    </xf>
    <xf numFmtId="166" fontId="2" fillId="7" borderId="6" xfId="0" applyNumberFormat="1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4" fillId="7" borderId="19" xfId="0" applyFont="1" applyFill="1" applyBorder="1" applyAlignment="1">
      <alignment horizontal="center" vertical="center"/>
    </xf>
    <xf numFmtId="0" fontId="4" fillId="7" borderId="24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4" fillId="7" borderId="25" xfId="0" applyFont="1" applyFill="1" applyBorder="1" applyAlignment="1">
      <alignment horizontal="center" vertical="center"/>
    </xf>
    <xf numFmtId="0" fontId="5" fillId="8" borderId="10" xfId="0" applyFont="1" applyFill="1" applyBorder="1" applyAlignment="1">
      <alignment horizontal="center" vertical="center" wrapText="1"/>
    </xf>
    <xf numFmtId="0" fontId="5" fillId="8" borderId="0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5" fillId="8" borderId="9" xfId="0" applyFont="1" applyFill="1" applyBorder="1" applyAlignment="1">
      <alignment horizontal="center" vertical="center" wrapText="1"/>
    </xf>
    <xf numFmtId="3" fontId="5" fillId="5" borderId="20" xfId="0" applyNumberFormat="1" applyFont="1" applyFill="1" applyBorder="1" applyAlignment="1">
      <alignment horizontal="center" vertical="center" wrapText="1"/>
    </xf>
    <xf numFmtId="3" fontId="5" fillId="5" borderId="21" xfId="0" applyNumberFormat="1" applyFont="1" applyFill="1" applyBorder="1" applyAlignment="1">
      <alignment horizontal="center" vertical="center" wrapText="1"/>
    </xf>
    <xf numFmtId="3" fontId="5" fillId="5" borderId="22" xfId="0" applyNumberFormat="1" applyFont="1" applyFill="1" applyBorder="1" applyAlignment="1">
      <alignment horizontal="center" vertical="center" wrapText="1"/>
    </xf>
    <xf numFmtId="3" fontId="5" fillId="8" borderId="8" xfId="0" applyNumberFormat="1" applyFont="1" applyFill="1" applyBorder="1" applyAlignment="1">
      <alignment horizontal="center" vertical="center" wrapText="1"/>
    </xf>
    <xf numFmtId="0" fontId="15" fillId="0" borderId="17" xfId="0" applyFont="1" applyBorder="1" applyAlignment="1">
      <alignment vertical="center"/>
    </xf>
    <xf numFmtId="0" fontId="5" fillId="5" borderId="20" xfId="0" applyFont="1" applyFill="1" applyBorder="1" applyAlignment="1">
      <alignment horizontal="center"/>
    </xf>
    <xf numFmtId="0" fontId="5" fillId="5" borderId="21" xfId="0" applyFont="1" applyFill="1" applyBorder="1" applyAlignment="1">
      <alignment horizontal="center"/>
    </xf>
    <xf numFmtId="0" fontId="5" fillId="5" borderId="22" xfId="0" applyFont="1" applyFill="1" applyBorder="1" applyAlignment="1">
      <alignment horizontal="center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9" defaultPivotStyle="PivotStyleLight16"/>
  <colors>
    <mruColors>
      <color rgb="FFCCFFFF"/>
      <color rgb="FF00CCFF"/>
      <color rgb="FFFFFF99"/>
      <color rgb="FF66FFFF"/>
      <color rgb="FFFFCC00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NUL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NUL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NUL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microsoft.com/office/2007/relationships/hdphoto" Target="NULL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microsoft.com/office/2007/relationships/hdphoto" Target="NULL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1081767</xdr:colOff>
      <xdr:row>0</xdr:row>
      <xdr:rowOff>0</xdr:rowOff>
    </xdr:from>
    <xdr:to>
      <xdr:col>1</xdr:col>
      <xdr:colOff>326570</xdr:colOff>
      <xdr:row>4</xdr:row>
      <xdr:rowOff>28575</xdr:rowOff>
    </xdr:to>
    <xdr:pic>
      <xdr:nvPicPr>
        <xdr:cNvPr id="3" name="2 Imagen" descr="LOGO-GRA"/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1081767" y="0"/>
          <a:ext cx="537482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25853</xdr:colOff>
      <xdr:row>0</xdr:row>
      <xdr:rowOff>28575</xdr:rowOff>
    </xdr:from>
    <xdr:to>
      <xdr:col>19</xdr:col>
      <xdr:colOff>108857</xdr:colOff>
      <xdr:row>4</xdr:row>
      <xdr:rowOff>47625</xdr:rowOff>
    </xdr:to>
    <xdr:pic>
      <xdr:nvPicPr>
        <xdr:cNvPr id="4" name="3 Imagen" descr="C:\Users\GRA\Desktop\LOGO DC.jpg"/>
        <xdr:cNvPicPr/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10571389" y="28575"/>
          <a:ext cx="518432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0</xdr:rowOff>
    </xdr:from>
    <xdr:to>
      <xdr:col>2</xdr:col>
      <xdr:colOff>66675</xdr:colOff>
      <xdr:row>4</xdr:row>
      <xdr:rowOff>28575</xdr:rowOff>
    </xdr:to>
    <xdr:pic>
      <xdr:nvPicPr>
        <xdr:cNvPr id="2" name="1 Imagen" descr="LOGO-GRA"/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1638300" y="0"/>
          <a:ext cx="5429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66675</xdr:colOff>
      <xdr:row>0</xdr:row>
      <xdr:rowOff>0</xdr:rowOff>
    </xdr:from>
    <xdr:to>
      <xdr:col>15</xdr:col>
      <xdr:colOff>0</xdr:colOff>
      <xdr:row>4</xdr:row>
      <xdr:rowOff>19050</xdr:rowOff>
    </xdr:to>
    <xdr:pic>
      <xdr:nvPicPr>
        <xdr:cNvPr id="3" name="2 Imagen" descr="C:\Users\GRA\Desktop\LOGO DC.jpg"/>
        <xdr:cNvPicPr/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8743950" y="0"/>
          <a:ext cx="5238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1638300</xdr:colOff>
      <xdr:row>0</xdr:row>
      <xdr:rowOff>0</xdr:rowOff>
    </xdr:from>
    <xdr:to>
      <xdr:col>0</xdr:col>
      <xdr:colOff>2181225</xdr:colOff>
      <xdr:row>4</xdr:row>
      <xdr:rowOff>28575</xdr:rowOff>
    </xdr:to>
    <xdr:pic>
      <xdr:nvPicPr>
        <xdr:cNvPr id="2" name="1 Imagen" descr="LOGO-GRA"/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1638300" y="0"/>
          <a:ext cx="5429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142875</xdr:colOff>
      <xdr:row>0</xdr:row>
      <xdr:rowOff>0</xdr:rowOff>
    </xdr:from>
    <xdr:to>
      <xdr:col>9</xdr:col>
      <xdr:colOff>666750</xdr:colOff>
      <xdr:row>4</xdr:row>
      <xdr:rowOff>19050</xdr:rowOff>
    </xdr:to>
    <xdr:pic>
      <xdr:nvPicPr>
        <xdr:cNvPr id="3" name="2 Imagen" descr="C:\Users\GRA\Desktop\LOGO DC.jpg"/>
        <xdr:cNvPicPr/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8534400" y="0"/>
          <a:ext cx="5238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693972</xdr:colOff>
      <xdr:row>28</xdr:row>
      <xdr:rowOff>68036</xdr:rowOff>
    </xdr:from>
    <xdr:to>
      <xdr:col>5</xdr:col>
      <xdr:colOff>1001488</xdr:colOff>
      <xdr:row>28</xdr:row>
      <xdr:rowOff>299358</xdr:rowOff>
    </xdr:to>
    <xdr:sp macro="" textlink="">
      <xdr:nvSpPr>
        <xdr:cNvPr id="5" name="4 Rectángulo"/>
        <xdr:cNvSpPr/>
      </xdr:nvSpPr>
      <xdr:spPr>
        <a:xfrm>
          <a:off x="1751247" y="27461936"/>
          <a:ext cx="307516" cy="231322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PE" sz="1100"/>
        </a:p>
      </xdr:txBody>
    </xdr:sp>
    <xdr:clientData/>
  </xdr:twoCellAnchor>
  <xdr:twoCellAnchor>
    <xdr:from>
      <xdr:col>5</xdr:col>
      <xdr:colOff>710300</xdr:colOff>
      <xdr:row>29</xdr:row>
      <xdr:rowOff>70755</xdr:rowOff>
    </xdr:from>
    <xdr:to>
      <xdr:col>5</xdr:col>
      <xdr:colOff>1009657</xdr:colOff>
      <xdr:row>29</xdr:row>
      <xdr:rowOff>302076</xdr:rowOff>
    </xdr:to>
    <xdr:sp macro="" textlink="">
      <xdr:nvSpPr>
        <xdr:cNvPr id="6" name="5 Rectángulo"/>
        <xdr:cNvSpPr/>
      </xdr:nvSpPr>
      <xdr:spPr>
        <a:xfrm>
          <a:off x="1767575" y="27817080"/>
          <a:ext cx="299357" cy="231321"/>
        </a:xfrm>
        <a:prstGeom prst="rect">
          <a:avLst/>
        </a:prstGeom>
        <a:solidFill>
          <a:schemeClr val="accent6">
            <a:lumMod val="75000"/>
          </a:schemeClr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PE" sz="1100"/>
        </a:p>
      </xdr:txBody>
    </xdr:sp>
    <xdr:clientData/>
  </xdr:twoCellAnchor>
  <xdr:twoCellAnchor>
    <xdr:from>
      <xdr:col>5</xdr:col>
      <xdr:colOff>713023</xdr:colOff>
      <xdr:row>30</xdr:row>
      <xdr:rowOff>59868</xdr:rowOff>
    </xdr:from>
    <xdr:to>
      <xdr:col>5</xdr:col>
      <xdr:colOff>1012380</xdr:colOff>
      <xdr:row>30</xdr:row>
      <xdr:rowOff>291189</xdr:rowOff>
    </xdr:to>
    <xdr:sp macro="" textlink="">
      <xdr:nvSpPr>
        <xdr:cNvPr id="7" name="6 Rectángulo"/>
        <xdr:cNvSpPr/>
      </xdr:nvSpPr>
      <xdr:spPr>
        <a:xfrm>
          <a:off x="1770298" y="28158618"/>
          <a:ext cx="299357" cy="231321"/>
        </a:xfrm>
        <a:prstGeom prst="rect">
          <a:avLst/>
        </a:prstGeom>
        <a:solidFill>
          <a:schemeClr val="accent4">
            <a:lumMod val="75000"/>
          </a:schemeClr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PE" sz="1100"/>
        </a:p>
      </xdr:txBody>
    </xdr:sp>
    <xdr:clientData/>
  </xdr:twoCellAnchor>
  <xdr:twoCellAnchor editAs="oneCell">
    <xdr:from>
      <xdr:col>0</xdr:col>
      <xdr:colOff>152400</xdr:colOff>
      <xdr:row>0</xdr:row>
      <xdr:rowOff>76200</xdr:rowOff>
    </xdr:from>
    <xdr:to>
      <xdr:col>1</xdr:col>
      <xdr:colOff>280898</xdr:colOff>
      <xdr:row>4</xdr:row>
      <xdr:rowOff>38100</xdr:rowOff>
    </xdr:to>
    <xdr:pic>
      <xdr:nvPicPr>
        <xdr:cNvPr id="8" name="7 Imagen" descr="LOGO-GRA"/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152400" y="76200"/>
          <a:ext cx="538073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571501</xdr:colOff>
      <xdr:row>0</xdr:row>
      <xdr:rowOff>104774</xdr:rowOff>
    </xdr:from>
    <xdr:to>
      <xdr:col>21</xdr:col>
      <xdr:colOff>266701</xdr:colOff>
      <xdr:row>4</xdr:row>
      <xdr:rowOff>106826</xdr:rowOff>
    </xdr:to>
    <xdr:pic>
      <xdr:nvPicPr>
        <xdr:cNvPr id="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24976" y="104774"/>
          <a:ext cx="628650" cy="764052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693972</xdr:colOff>
      <xdr:row>34</xdr:row>
      <xdr:rowOff>68036</xdr:rowOff>
    </xdr:from>
    <xdr:to>
      <xdr:col>5</xdr:col>
      <xdr:colOff>1001488</xdr:colOff>
      <xdr:row>34</xdr:row>
      <xdr:rowOff>299358</xdr:rowOff>
    </xdr:to>
    <xdr:sp macro="" textlink="">
      <xdr:nvSpPr>
        <xdr:cNvPr id="2" name="1 Rectángulo"/>
        <xdr:cNvSpPr/>
      </xdr:nvSpPr>
      <xdr:spPr>
        <a:xfrm>
          <a:off x="1570272" y="6821261"/>
          <a:ext cx="307516" cy="145597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PE" sz="1100"/>
        </a:p>
      </xdr:txBody>
    </xdr:sp>
    <xdr:clientData/>
  </xdr:twoCellAnchor>
  <xdr:twoCellAnchor>
    <xdr:from>
      <xdr:col>5</xdr:col>
      <xdr:colOff>710300</xdr:colOff>
      <xdr:row>35</xdr:row>
      <xdr:rowOff>70755</xdr:rowOff>
    </xdr:from>
    <xdr:to>
      <xdr:col>5</xdr:col>
      <xdr:colOff>1009657</xdr:colOff>
      <xdr:row>35</xdr:row>
      <xdr:rowOff>302076</xdr:rowOff>
    </xdr:to>
    <xdr:sp macro="" textlink="">
      <xdr:nvSpPr>
        <xdr:cNvPr id="3" name="2 Rectángulo"/>
        <xdr:cNvSpPr/>
      </xdr:nvSpPr>
      <xdr:spPr>
        <a:xfrm>
          <a:off x="1586600" y="7033530"/>
          <a:ext cx="299357" cy="136071"/>
        </a:xfrm>
        <a:prstGeom prst="rect">
          <a:avLst/>
        </a:prstGeom>
        <a:solidFill>
          <a:schemeClr val="accent6">
            <a:lumMod val="75000"/>
          </a:schemeClr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PE" sz="1100"/>
        </a:p>
      </xdr:txBody>
    </xdr:sp>
    <xdr:clientData/>
  </xdr:twoCellAnchor>
  <xdr:twoCellAnchor>
    <xdr:from>
      <xdr:col>5</xdr:col>
      <xdr:colOff>713023</xdr:colOff>
      <xdr:row>36</xdr:row>
      <xdr:rowOff>59868</xdr:rowOff>
    </xdr:from>
    <xdr:to>
      <xdr:col>5</xdr:col>
      <xdr:colOff>1012380</xdr:colOff>
      <xdr:row>36</xdr:row>
      <xdr:rowOff>291189</xdr:rowOff>
    </xdr:to>
    <xdr:sp macro="" textlink="">
      <xdr:nvSpPr>
        <xdr:cNvPr id="4" name="3 Rectángulo"/>
        <xdr:cNvSpPr/>
      </xdr:nvSpPr>
      <xdr:spPr>
        <a:xfrm>
          <a:off x="1589323" y="7232193"/>
          <a:ext cx="299357" cy="145596"/>
        </a:xfrm>
        <a:prstGeom prst="rect">
          <a:avLst/>
        </a:prstGeom>
        <a:solidFill>
          <a:schemeClr val="accent4">
            <a:lumMod val="75000"/>
          </a:schemeClr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PE" sz="1100"/>
        </a:p>
      </xdr:txBody>
    </xdr:sp>
    <xdr:clientData/>
  </xdr:twoCellAnchor>
  <xdr:twoCellAnchor editAs="oneCell">
    <xdr:from>
      <xdr:col>0</xdr:col>
      <xdr:colOff>152400</xdr:colOff>
      <xdr:row>0</xdr:row>
      <xdr:rowOff>76200</xdr:rowOff>
    </xdr:from>
    <xdr:to>
      <xdr:col>1</xdr:col>
      <xdr:colOff>180975</xdr:colOff>
      <xdr:row>4</xdr:row>
      <xdr:rowOff>133350</xdr:rowOff>
    </xdr:to>
    <xdr:pic>
      <xdr:nvPicPr>
        <xdr:cNvPr id="5" name="4 Imagen" descr="LOGO-GRA"/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152400" y="76200"/>
          <a:ext cx="46672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0</xdr:row>
      <xdr:rowOff>104774</xdr:rowOff>
    </xdr:from>
    <xdr:to>
      <xdr:col>16</xdr:col>
      <xdr:colOff>65340</xdr:colOff>
      <xdr:row>4</xdr:row>
      <xdr:rowOff>114300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308755" y="104774"/>
          <a:ext cx="521420" cy="628651"/>
        </a:xfrm>
        <a:prstGeom prst="rect">
          <a:avLst/>
        </a:prstGeom>
        <a:noFill/>
      </xdr:spPr>
    </xdr:pic>
    <xdr:clientData/>
  </xdr:twoCellAnchor>
  <xdr:twoCellAnchor>
    <xdr:from>
      <xdr:col>5</xdr:col>
      <xdr:colOff>713023</xdr:colOff>
      <xdr:row>37</xdr:row>
      <xdr:rowOff>78918</xdr:rowOff>
    </xdr:from>
    <xdr:to>
      <xdr:col>5</xdr:col>
      <xdr:colOff>1012380</xdr:colOff>
      <xdr:row>37</xdr:row>
      <xdr:rowOff>224514</xdr:rowOff>
    </xdr:to>
    <xdr:sp macro="" textlink="">
      <xdr:nvSpPr>
        <xdr:cNvPr id="7" name="6 Rectángulo"/>
        <xdr:cNvSpPr/>
      </xdr:nvSpPr>
      <xdr:spPr>
        <a:xfrm>
          <a:off x="3189523" y="10413543"/>
          <a:ext cx="299357" cy="145596"/>
        </a:xfrm>
        <a:prstGeom prst="rect">
          <a:avLst/>
        </a:prstGeom>
        <a:solidFill>
          <a:schemeClr val="bg1">
            <a:lumMod val="50000"/>
          </a:schemeClr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PE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G28"/>
  <sheetViews>
    <sheetView zoomScale="70" zoomScaleNormal="70" workbookViewId="0">
      <selection activeCell="A28" sqref="A28"/>
    </sheetView>
  </sheetViews>
  <sheetFormatPr baseColWidth="10" defaultRowHeight="15" x14ac:dyDescent="0.25"/>
  <cols>
    <col min="1" max="1" width="19.28515625" customWidth="1"/>
    <col min="2" max="2" width="6.5703125" customWidth="1"/>
    <col min="3" max="4" width="7.42578125" customWidth="1"/>
    <col min="5" max="5" width="7.85546875" customWidth="1"/>
    <col min="6" max="6" width="8.140625" customWidth="1"/>
    <col min="7" max="7" width="7.140625" customWidth="1"/>
    <col min="8" max="8" width="8.140625" customWidth="1"/>
    <col min="9" max="9" width="7.85546875" customWidth="1"/>
    <col min="10" max="10" width="7.42578125" customWidth="1"/>
    <col min="11" max="11" width="7.140625" customWidth="1"/>
    <col min="12" max="12" width="9" customWidth="1"/>
    <col min="13" max="13" width="8.7109375" customWidth="1"/>
    <col min="14" max="14" width="9.28515625" customWidth="1"/>
    <col min="15" max="15" width="8.7109375" customWidth="1"/>
    <col min="16" max="16" width="8.85546875" customWidth="1"/>
    <col min="17" max="17" width="9.28515625" customWidth="1"/>
    <col min="18" max="18" width="9.5703125" customWidth="1"/>
    <col min="19" max="19" width="6.5703125" customWidth="1"/>
    <col min="20" max="20" width="6.85546875" customWidth="1"/>
    <col min="21" max="21" width="7.140625" customWidth="1"/>
    <col min="22" max="22" width="6" customWidth="1"/>
    <col min="23" max="23" width="7.28515625" customWidth="1"/>
    <col min="24" max="24" width="7.7109375" customWidth="1"/>
    <col min="25" max="25" width="8" customWidth="1"/>
    <col min="26" max="26" width="7.85546875" customWidth="1"/>
    <col min="27" max="27" width="7.5703125" customWidth="1"/>
    <col min="28" max="28" width="8.42578125" customWidth="1"/>
    <col min="29" max="30" width="7.85546875" customWidth="1"/>
    <col min="31" max="31" width="7.42578125" customWidth="1"/>
    <col min="32" max="32" width="8.28515625" customWidth="1"/>
    <col min="33" max="33" width="9.140625" customWidth="1"/>
    <col min="34" max="34" width="7.7109375" customWidth="1"/>
    <col min="35" max="35" width="8.85546875" customWidth="1"/>
    <col min="36" max="36" width="7.5703125" customWidth="1"/>
    <col min="37" max="37" width="7" customWidth="1"/>
    <col min="38" max="38" width="7.7109375" customWidth="1"/>
    <col min="39" max="39" width="7.42578125" customWidth="1"/>
    <col min="40" max="40" width="8.7109375" customWidth="1"/>
    <col min="41" max="41" width="7.85546875" customWidth="1"/>
    <col min="42" max="42" width="8.5703125" customWidth="1"/>
    <col min="43" max="43" width="9" customWidth="1"/>
    <col min="44" max="44" width="9.140625" customWidth="1"/>
    <col min="45" max="45" width="7.5703125" customWidth="1"/>
    <col min="46" max="46" width="7" customWidth="1"/>
    <col min="47" max="47" width="7.5703125" customWidth="1"/>
    <col min="48" max="48" width="7" customWidth="1"/>
    <col min="49" max="49" width="8.5703125" customWidth="1"/>
    <col min="50" max="50" width="8.42578125" customWidth="1"/>
    <col min="51" max="51" width="7.140625" customWidth="1"/>
    <col min="52" max="53" width="8.140625" customWidth="1"/>
    <col min="54" max="54" width="7.85546875" customWidth="1"/>
    <col min="55" max="55" width="7.7109375" customWidth="1"/>
    <col min="56" max="56" width="8" customWidth="1"/>
    <col min="57" max="57" width="8.42578125" customWidth="1"/>
    <col min="58" max="58" width="7.140625" customWidth="1"/>
    <col min="59" max="59" width="7.42578125" customWidth="1"/>
    <col min="60" max="60" width="8" customWidth="1"/>
    <col min="61" max="61" width="7.28515625" customWidth="1"/>
    <col min="62" max="62" width="8.7109375" customWidth="1"/>
    <col min="63" max="63" width="8.140625" customWidth="1"/>
    <col min="64" max="64" width="7.140625" customWidth="1"/>
    <col min="65" max="65" width="7" customWidth="1"/>
    <col min="66" max="66" width="8" customWidth="1"/>
    <col min="67" max="67" width="7.28515625" customWidth="1"/>
    <col min="68" max="69" width="7.7109375" customWidth="1"/>
    <col min="70" max="70" width="8.7109375" customWidth="1"/>
    <col min="71" max="72" width="8" customWidth="1"/>
    <col min="73" max="73" width="7.28515625" customWidth="1"/>
    <col min="74" max="74" width="7.7109375" customWidth="1"/>
    <col min="75" max="75" width="8" customWidth="1"/>
    <col min="76" max="76" width="8.5703125" customWidth="1"/>
    <col min="77" max="77" width="8.42578125" customWidth="1"/>
    <col min="78" max="78" width="7.85546875" customWidth="1"/>
    <col min="79" max="80" width="7.7109375" customWidth="1"/>
    <col min="81" max="81" width="7.28515625" customWidth="1"/>
    <col min="82" max="82" width="6.7109375" customWidth="1"/>
    <col min="83" max="83" width="7.28515625" customWidth="1"/>
    <col min="84" max="84" width="6.7109375" customWidth="1"/>
    <col min="85" max="85" width="7" customWidth="1"/>
    <col min="86" max="86" width="8.140625" customWidth="1"/>
    <col min="87" max="88" width="8.28515625" customWidth="1"/>
    <col min="89" max="89" width="9" customWidth="1"/>
    <col min="90" max="90" width="9.140625" customWidth="1"/>
    <col min="91" max="91" width="8.42578125" customWidth="1"/>
    <col min="92" max="92" width="7.85546875" customWidth="1"/>
    <col min="93" max="93" width="8" customWidth="1"/>
    <col min="94" max="94" width="8.5703125" customWidth="1"/>
    <col min="95" max="95" width="8.28515625" customWidth="1"/>
    <col min="96" max="96" width="7.42578125" customWidth="1"/>
    <col min="97" max="97" width="9.140625" customWidth="1"/>
    <col min="98" max="98" width="10" customWidth="1"/>
    <col min="99" max="99" width="8.7109375" customWidth="1"/>
    <col min="100" max="100" width="8" customWidth="1"/>
    <col min="101" max="101" width="7.85546875" customWidth="1"/>
    <col min="102" max="102" width="7.5703125" customWidth="1"/>
    <col min="103" max="103" width="9" customWidth="1"/>
    <col min="104" max="104" width="7" customWidth="1"/>
    <col min="105" max="105" width="9.28515625" customWidth="1"/>
    <col min="106" max="106" width="8" customWidth="1"/>
    <col min="107" max="107" width="8.140625" customWidth="1"/>
    <col min="108" max="108" width="10" customWidth="1"/>
    <col min="109" max="109" width="10.28515625" customWidth="1"/>
    <col min="110" max="112" width="10.140625" customWidth="1"/>
    <col min="113" max="113" width="10.7109375" customWidth="1"/>
    <col min="114" max="114" width="7.7109375" customWidth="1"/>
    <col min="115" max="115" width="9.28515625" customWidth="1"/>
    <col min="116" max="116" width="6" customWidth="1"/>
    <col min="117" max="117" width="7.28515625" customWidth="1"/>
    <col min="118" max="118" width="10.5703125" customWidth="1"/>
    <col min="119" max="119" width="7.5703125" customWidth="1"/>
    <col min="120" max="120" width="9.5703125" customWidth="1"/>
    <col min="121" max="121" width="8.28515625" customWidth="1"/>
    <col min="122" max="122" width="9.5703125" customWidth="1"/>
    <col min="123" max="124" width="8" customWidth="1"/>
    <col min="125" max="126" width="7.42578125" customWidth="1"/>
    <col min="127" max="127" width="8.140625" customWidth="1"/>
    <col min="128" max="128" width="8.28515625" customWidth="1"/>
    <col min="129" max="129" width="8" customWidth="1"/>
    <col min="130" max="130" width="8.7109375" customWidth="1"/>
    <col min="131" max="131" width="7.140625" customWidth="1"/>
    <col min="132" max="132" width="8.85546875" customWidth="1"/>
    <col min="133" max="133" width="7.85546875" customWidth="1"/>
    <col min="134" max="135" width="6.7109375" customWidth="1"/>
    <col min="136" max="136" width="10" customWidth="1"/>
    <col min="137" max="137" width="11.42578125" customWidth="1"/>
  </cols>
  <sheetData>
    <row r="3" spans="1:137" x14ac:dyDescent="0.25">
      <c r="A3" s="88" t="s">
        <v>298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41"/>
    </row>
    <row r="4" spans="1:137" x14ac:dyDescent="0.25">
      <c r="P4" s="41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</row>
    <row r="5" spans="1:137" x14ac:dyDescent="0.25">
      <c r="A5" s="3" t="s">
        <v>251</v>
      </c>
      <c r="B5" s="4"/>
      <c r="C5" s="4"/>
      <c r="D5" s="4"/>
      <c r="E5" s="4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</row>
    <row r="6" spans="1:137" s="2" customFormat="1" ht="12.75" x14ac:dyDescent="0.2">
      <c r="A6" s="84" t="s">
        <v>0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6" t="s">
        <v>134</v>
      </c>
      <c r="DF6" s="87"/>
      <c r="DG6" s="87"/>
      <c r="DH6" s="87"/>
      <c r="DI6" s="87"/>
      <c r="DJ6" s="87"/>
      <c r="DK6" s="87"/>
      <c r="DL6" s="87"/>
      <c r="DM6" s="81" t="s">
        <v>1</v>
      </c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</row>
    <row r="7" spans="1:137" s="45" customFormat="1" ht="12.75" customHeight="1" x14ac:dyDescent="0.2">
      <c r="A7" s="84"/>
      <c r="B7" s="77" t="s">
        <v>7</v>
      </c>
      <c r="C7" s="77" t="s">
        <v>8</v>
      </c>
      <c r="D7" s="77" t="s">
        <v>146</v>
      </c>
      <c r="E7" s="77" t="s">
        <v>129</v>
      </c>
      <c r="F7" s="77" t="s">
        <v>156</v>
      </c>
      <c r="G7" s="77" t="s">
        <v>9</v>
      </c>
      <c r="H7" s="77" t="s">
        <v>10</v>
      </c>
      <c r="I7" s="77" t="s">
        <v>148</v>
      </c>
      <c r="J7" s="77" t="s">
        <v>150</v>
      </c>
      <c r="K7" s="77" t="s">
        <v>98</v>
      </c>
      <c r="L7" s="77" t="s">
        <v>11</v>
      </c>
      <c r="M7" s="77" t="s">
        <v>130</v>
      </c>
      <c r="N7" s="77" t="s">
        <v>152</v>
      </c>
      <c r="O7" s="77" t="s">
        <v>153</v>
      </c>
      <c r="P7" s="77" t="s">
        <v>12</v>
      </c>
      <c r="Q7" s="77" t="s">
        <v>13</v>
      </c>
      <c r="R7" s="77" t="s">
        <v>167</v>
      </c>
      <c r="S7" s="77" t="s">
        <v>14</v>
      </c>
      <c r="T7" s="77" t="s">
        <v>15</v>
      </c>
      <c r="U7" s="82" t="s">
        <v>16</v>
      </c>
      <c r="V7" s="76" t="s">
        <v>17</v>
      </c>
      <c r="W7" s="76" t="s">
        <v>18</v>
      </c>
      <c r="X7" s="76" t="s">
        <v>19</v>
      </c>
      <c r="Y7" s="76" t="s">
        <v>20</v>
      </c>
      <c r="Z7" s="76" t="s">
        <v>21</v>
      </c>
      <c r="AA7" s="76" t="s">
        <v>22</v>
      </c>
      <c r="AB7" s="76" t="s">
        <v>112</v>
      </c>
      <c r="AC7" s="76" t="s">
        <v>23</v>
      </c>
      <c r="AD7" s="76" t="s">
        <v>24</v>
      </c>
      <c r="AE7" s="76" t="s">
        <v>164</v>
      </c>
      <c r="AF7" s="77" t="s">
        <v>25</v>
      </c>
      <c r="AG7" s="79" t="s">
        <v>26</v>
      </c>
      <c r="AH7" s="79" t="s">
        <v>154</v>
      </c>
      <c r="AI7" s="79" t="s">
        <v>158</v>
      </c>
      <c r="AJ7" s="79" t="s">
        <v>162</v>
      </c>
      <c r="AK7" s="79" t="s">
        <v>157</v>
      </c>
      <c r="AL7" s="79" t="s">
        <v>161</v>
      </c>
      <c r="AM7" s="79" t="s">
        <v>172</v>
      </c>
      <c r="AN7" s="77" t="s">
        <v>27</v>
      </c>
      <c r="AO7" s="77" t="s">
        <v>28</v>
      </c>
      <c r="AP7" s="77" t="s">
        <v>100</v>
      </c>
      <c r="AQ7" s="77" t="s">
        <v>180</v>
      </c>
      <c r="AR7" s="77" t="s">
        <v>29</v>
      </c>
      <c r="AS7" s="77" t="s">
        <v>174</v>
      </c>
      <c r="AT7" s="77" t="s">
        <v>175</v>
      </c>
      <c r="AU7" s="76" t="s">
        <v>30</v>
      </c>
      <c r="AV7" s="76" t="s">
        <v>147</v>
      </c>
      <c r="AW7" s="76" t="s">
        <v>196</v>
      </c>
      <c r="AX7" s="76" t="s">
        <v>31</v>
      </c>
      <c r="AY7" s="76" t="s">
        <v>32</v>
      </c>
      <c r="AZ7" s="76" t="s">
        <v>176</v>
      </c>
      <c r="BA7" s="76" t="s">
        <v>33</v>
      </c>
      <c r="BB7" s="76" t="s">
        <v>34</v>
      </c>
      <c r="BC7" s="76" t="s">
        <v>35</v>
      </c>
      <c r="BD7" s="76" t="s">
        <v>36</v>
      </c>
      <c r="BE7" s="76" t="s">
        <v>37</v>
      </c>
      <c r="BF7" s="76" t="s">
        <v>38</v>
      </c>
      <c r="BG7" s="76" t="s">
        <v>149</v>
      </c>
      <c r="BH7" s="76" t="s">
        <v>39</v>
      </c>
      <c r="BI7" s="77" t="s">
        <v>155</v>
      </c>
      <c r="BJ7" s="76" t="s">
        <v>43</v>
      </c>
      <c r="BK7" s="76" t="s">
        <v>44</v>
      </c>
      <c r="BL7" s="76" t="s">
        <v>45</v>
      </c>
      <c r="BM7" s="76" t="s">
        <v>132</v>
      </c>
      <c r="BN7" s="76" t="s">
        <v>179</v>
      </c>
      <c r="BO7" s="76" t="s">
        <v>46</v>
      </c>
      <c r="BP7" s="76" t="s">
        <v>47</v>
      </c>
      <c r="BQ7" s="76" t="s">
        <v>178</v>
      </c>
      <c r="BR7" s="76" t="s">
        <v>177</v>
      </c>
      <c r="BS7" s="76" t="s">
        <v>165</v>
      </c>
      <c r="BT7" s="76" t="s">
        <v>166</v>
      </c>
      <c r="BU7" s="76" t="s">
        <v>82</v>
      </c>
      <c r="BV7" s="76" t="s">
        <v>49</v>
      </c>
      <c r="BW7" s="76" t="s">
        <v>50</v>
      </c>
      <c r="BX7" s="76" t="s">
        <v>51</v>
      </c>
      <c r="BY7" s="76" t="s">
        <v>52</v>
      </c>
      <c r="BZ7" s="76" t="s">
        <v>53</v>
      </c>
      <c r="CA7" s="76" t="s">
        <v>171</v>
      </c>
      <c r="CB7" s="76" t="s">
        <v>173</v>
      </c>
      <c r="CC7" s="76" t="s">
        <v>54</v>
      </c>
      <c r="CD7" s="76" t="s">
        <v>55</v>
      </c>
      <c r="CE7" s="76" t="s">
        <v>56</v>
      </c>
      <c r="CF7" s="76" t="s">
        <v>159</v>
      </c>
      <c r="CG7" s="76" t="s">
        <v>160</v>
      </c>
      <c r="CH7" s="76" t="s">
        <v>59</v>
      </c>
      <c r="CI7" s="76" t="s">
        <v>83</v>
      </c>
      <c r="CJ7" s="76" t="s">
        <v>85</v>
      </c>
      <c r="CK7" s="76" t="s">
        <v>64</v>
      </c>
      <c r="CL7" s="76" t="s">
        <v>86</v>
      </c>
      <c r="CM7" s="76" t="s">
        <v>113</v>
      </c>
      <c r="CN7" s="76" t="s">
        <v>66</v>
      </c>
      <c r="CO7" s="76" t="s">
        <v>69</v>
      </c>
      <c r="CP7" s="76" t="s">
        <v>71</v>
      </c>
      <c r="CQ7" s="76" t="s">
        <v>72</v>
      </c>
      <c r="CR7" s="76" t="s">
        <v>163</v>
      </c>
      <c r="CS7" s="76" t="s">
        <v>73</v>
      </c>
      <c r="CT7" s="76" t="s">
        <v>74</v>
      </c>
      <c r="CU7" s="76" t="s">
        <v>75</v>
      </c>
      <c r="CV7" s="76" t="s">
        <v>76</v>
      </c>
      <c r="CW7" s="76" t="s">
        <v>77</v>
      </c>
      <c r="CX7" s="76" t="s">
        <v>78</v>
      </c>
      <c r="CY7" s="76" t="s">
        <v>79</v>
      </c>
      <c r="CZ7" s="76" t="s">
        <v>81</v>
      </c>
      <c r="DA7" s="77" t="s">
        <v>168</v>
      </c>
      <c r="DB7" s="76" t="s">
        <v>138</v>
      </c>
      <c r="DC7" s="76" t="s">
        <v>139</v>
      </c>
      <c r="DD7" s="77" t="s">
        <v>140</v>
      </c>
      <c r="DE7" s="76" t="s">
        <v>61</v>
      </c>
      <c r="DF7" s="76" t="s">
        <v>62</v>
      </c>
      <c r="DG7" s="76" t="s">
        <v>124</v>
      </c>
      <c r="DH7" s="76" t="s">
        <v>63</v>
      </c>
      <c r="DI7" s="76" t="s">
        <v>141</v>
      </c>
      <c r="DJ7" s="77" t="s">
        <v>169</v>
      </c>
      <c r="DK7" s="76" t="s">
        <v>67</v>
      </c>
      <c r="DL7" s="76" t="s">
        <v>95</v>
      </c>
      <c r="DM7" s="76" t="s">
        <v>87</v>
      </c>
      <c r="DN7" s="77" t="s">
        <v>144</v>
      </c>
      <c r="DO7" s="76" t="s">
        <v>41</v>
      </c>
      <c r="DP7" s="76" t="s">
        <v>42</v>
      </c>
      <c r="DQ7" s="76" t="s">
        <v>40</v>
      </c>
      <c r="DR7" s="76" t="s">
        <v>48</v>
      </c>
      <c r="DS7" s="76" t="s">
        <v>58</v>
      </c>
      <c r="DT7" s="76" t="s">
        <v>143</v>
      </c>
      <c r="DU7" s="76" t="s">
        <v>80</v>
      </c>
      <c r="DV7" s="76" t="s">
        <v>92</v>
      </c>
      <c r="DW7" s="76" t="s">
        <v>84</v>
      </c>
      <c r="DX7" s="76" t="s">
        <v>65</v>
      </c>
      <c r="DY7" s="76" t="s">
        <v>70</v>
      </c>
      <c r="DZ7" s="76" t="s">
        <v>88</v>
      </c>
      <c r="EA7" s="76" t="s">
        <v>68</v>
      </c>
      <c r="EB7" s="76" t="s">
        <v>208</v>
      </c>
      <c r="EC7" s="76" t="s">
        <v>57</v>
      </c>
      <c r="ED7" s="76" t="s">
        <v>60</v>
      </c>
      <c r="EE7" s="76" t="s">
        <v>142</v>
      </c>
      <c r="EF7" s="77" t="s">
        <v>181</v>
      </c>
      <c r="EG7" s="77" t="s">
        <v>182</v>
      </c>
    </row>
    <row r="8" spans="1:137" s="45" customFormat="1" ht="36" customHeight="1" x14ac:dyDescent="0.2">
      <c r="A8" s="84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82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8"/>
      <c r="AG8" s="80"/>
      <c r="AH8" s="80"/>
      <c r="AI8" s="80"/>
      <c r="AJ8" s="80"/>
      <c r="AK8" s="80"/>
      <c r="AL8" s="80"/>
      <c r="AM8" s="80"/>
      <c r="AN8" s="78"/>
      <c r="AO8" s="78"/>
      <c r="AP8" s="78"/>
      <c r="AQ8" s="78"/>
      <c r="AR8" s="78"/>
      <c r="AS8" s="78"/>
      <c r="AT8" s="78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8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/>
      <c r="BY8" s="76"/>
      <c r="BZ8" s="76"/>
      <c r="CA8" s="76"/>
      <c r="CB8" s="76"/>
      <c r="CC8" s="76"/>
      <c r="CD8" s="76"/>
      <c r="CE8" s="76"/>
      <c r="CF8" s="76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76"/>
      <c r="CR8" s="76"/>
      <c r="CS8" s="76"/>
      <c r="CT8" s="76"/>
      <c r="CU8" s="76"/>
      <c r="CV8" s="76"/>
      <c r="CW8" s="76"/>
      <c r="CX8" s="76"/>
      <c r="CY8" s="76"/>
      <c r="CZ8" s="76"/>
      <c r="DA8" s="78"/>
      <c r="DB8" s="76"/>
      <c r="DC8" s="76"/>
      <c r="DD8" s="78"/>
      <c r="DE8" s="76"/>
      <c r="DF8" s="76"/>
      <c r="DG8" s="76"/>
      <c r="DH8" s="76"/>
      <c r="DI8" s="76"/>
      <c r="DJ8" s="78"/>
      <c r="DK8" s="76"/>
      <c r="DL8" s="76"/>
      <c r="DM8" s="76"/>
      <c r="DN8" s="78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76"/>
      <c r="DZ8" s="76"/>
      <c r="EA8" s="76"/>
      <c r="EB8" s="76"/>
      <c r="EC8" s="76"/>
      <c r="ED8" s="76"/>
      <c r="EE8" s="76"/>
      <c r="EF8" s="78"/>
      <c r="EG8" s="78"/>
    </row>
    <row r="9" spans="1:137" s="45" customFormat="1" ht="22.5" x14ac:dyDescent="0.2">
      <c r="A9" s="84"/>
      <c r="B9" s="44" t="s">
        <v>2</v>
      </c>
      <c r="C9" s="44" t="s">
        <v>2</v>
      </c>
      <c r="D9" s="44" t="s">
        <v>2</v>
      </c>
      <c r="E9" s="44" t="s">
        <v>2</v>
      </c>
      <c r="F9" s="44" t="s">
        <v>2</v>
      </c>
      <c r="G9" s="44" t="s">
        <v>2</v>
      </c>
      <c r="H9" s="44" t="s">
        <v>2</v>
      </c>
      <c r="I9" s="44" t="s">
        <v>2</v>
      </c>
      <c r="J9" s="44" t="s">
        <v>2</v>
      </c>
      <c r="K9" s="44" t="s">
        <v>2</v>
      </c>
      <c r="L9" s="44" t="s">
        <v>2</v>
      </c>
      <c r="M9" s="44" t="s">
        <v>2</v>
      </c>
      <c r="N9" s="44" t="s">
        <v>2</v>
      </c>
      <c r="O9" s="44" t="s">
        <v>2</v>
      </c>
      <c r="P9" s="44" t="s">
        <v>2</v>
      </c>
      <c r="Q9" s="44" t="s">
        <v>2</v>
      </c>
      <c r="R9" s="44" t="s">
        <v>2</v>
      </c>
      <c r="S9" s="44" t="s">
        <v>2</v>
      </c>
      <c r="T9" s="44" t="s">
        <v>2</v>
      </c>
      <c r="U9" s="44" t="s">
        <v>2</v>
      </c>
      <c r="V9" s="44" t="s">
        <v>2</v>
      </c>
      <c r="W9" s="44" t="s">
        <v>2</v>
      </c>
      <c r="X9" s="44" t="s">
        <v>2</v>
      </c>
      <c r="Y9" s="44" t="s">
        <v>2</v>
      </c>
      <c r="Z9" s="44" t="s">
        <v>2</v>
      </c>
      <c r="AA9" s="44" t="s">
        <v>2</v>
      </c>
      <c r="AB9" s="44" t="s">
        <v>2</v>
      </c>
      <c r="AC9" s="44" t="s">
        <v>2</v>
      </c>
      <c r="AD9" s="44" t="s">
        <v>2</v>
      </c>
      <c r="AE9" s="44" t="s">
        <v>2</v>
      </c>
      <c r="AF9" s="44" t="s">
        <v>2</v>
      </c>
      <c r="AG9" s="44" t="s">
        <v>2</v>
      </c>
      <c r="AH9" s="44" t="s">
        <v>2</v>
      </c>
      <c r="AI9" s="44" t="s">
        <v>2</v>
      </c>
      <c r="AJ9" s="44" t="s">
        <v>2</v>
      </c>
      <c r="AK9" s="44" t="s">
        <v>2</v>
      </c>
      <c r="AL9" s="44" t="s">
        <v>2</v>
      </c>
      <c r="AM9" s="44" t="s">
        <v>2</v>
      </c>
      <c r="AN9" s="44" t="s">
        <v>2</v>
      </c>
      <c r="AO9" s="44" t="s">
        <v>2</v>
      </c>
      <c r="AP9" s="44" t="s">
        <v>2</v>
      </c>
      <c r="AQ9" s="44" t="s">
        <v>2</v>
      </c>
      <c r="AR9" s="44" t="s">
        <v>2</v>
      </c>
      <c r="AS9" s="44" t="s">
        <v>2</v>
      </c>
      <c r="AT9" s="44" t="s">
        <v>2</v>
      </c>
      <c r="AU9" s="44" t="s">
        <v>2</v>
      </c>
      <c r="AV9" s="44" t="s">
        <v>2</v>
      </c>
      <c r="AW9" s="44" t="s">
        <v>2</v>
      </c>
      <c r="AX9" s="44" t="s">
        <v>2</v>
      </c>
      <c r="AY9" s="44" t="s">
        <v>2</v>
      </c>
      <c r="AZ9" s="44" t="s">
        <v>2</v>
      </c>
      <c r="BA9" s="44" t="s">
        <v>2</v>
      </c>
      <c r="BB9" s="44" t="s">
        <v>2</v>
      </c>
      <c r="BC9" s="44" t="s">
        <v>2</v>
      </c>
      <c r="BD9" s="44" t="s">
        <v>2</v>
      </c>
      <c r="BE9" s="44" t="s">
        <v>2</v>
      </c>
      <c r="BF9" s="44" t="s">
        <v>2</v>
      </c>
      <c r="BG9" s="44" t="s">
        <v>2</v>
      </c>
      <c r="BH9" s="44" t="s">
        <v>2</v>
      </c>
      <c r="BI9" s="44" t="s">
        <v>2</v>
      </c>
      <c r="BJ9" s="44" t="s">
        <v>2</v>
      </c>
      <c r="BK9" s="44" t="s">
        <v>2</v>
      </c>
      <c r="BL9" s="44" t="s">
        <v>2</v>
      </c>
      <c r="BM9" s="44" t="s">
        <v>2</v>
      </c>
      <c r="BN9" s="44" t="s">
        <v>2</v>
      </c>
      <c r="BO9" s="44" t="s">
        <v>2</v>
      </c>
      <c r="BP9" s="44" t="s">
        <v>2</v>
      </c>
      <c r="BQ9" s="44" t="s">
        <v>2</v>
      </c>
      <c r="BR9" s="44" t="s">
        <v>2</v>
      </c>
      <c r="BS9" s="44" t="s">
        <v>2</v>
      </c>
      <c r="BT9" s="44" t="s">
        <v>2</v>
      </c>
      <c r="BU9" s="44" t="s">
        <v>2</v>
      </c>
      <c r="BV9" s="44" t="s">
        <v>2</v>
      </c>
      <c r="BW9" s="44" t="s">
        <v>2</v>
      </c>
      <c r="BX9" s="44" t="s">
        <v>2</v>
      </c>
      <c r="BY9" s="44" t="s">
        <v>2</v>
      </c>
      <c r="BZ9" s="44" t="s">
        <v>2</v>
      </c>
      <c r="CA9" s="44" t="s">
        <v>2</v>
      </c>
      <c r="CB9" s="44" t="s">
        <v>2</v>
      </c>
      <c r="CC9" s="44" t="s">
        <v>207</v>
      </c>
      <c r="CD9" s="44" t="s">
        <v>207</v>
      </c>
      <c r="CE9" s="44" t="s">
        <v>207</v>
      </c>
      <c r="CF9" s="44" t="s">
        <v>207</v>
      </c>
      <c r="CG9" s="44" t="s">
        <v>207</v>
      </c>
      <c r="CH9" s="44" t="s">
        <v>2</v>
      </c>
      <c r="CI9" s="44" t="s">
        <v>2</v>
      </c>
      <c r="CJ9" s="44" t="s">
        <v>2</v>
      </c>
      <c r="CK9" s="44" t="s">
        <v>2</v>
      </c>
      <c r="CL9" s="44" t="s">
        <v>2</v>
      </c>
      <c r="CM9" s="44" t="s">
        <v>2</v>
      </c>
      <c r="CN9" s="44" t="s">
        <v>2</v>
      </c>
      <c r="CO9" s="44" t="s">
        <v>2</v>
      </c>
      <c r="CP9" s="44" t="s">
        <v>2</v>
      </c>
      <c r="CQ9" s="44" t="s">
        <v>2</v>
      </c>
      <c r="CR9" s="44" t="s">
        <v>2</v>
      </c>
      <c r="CS9" s="44" t="s">
        <v>2</v>
      </c>
      <c r="CT9" s="44" t="s">
        <v>2</v>
      </c>
      <c r="CU9" s="44" t="s">
        <v>2</v>
      </c>
      <c r="CV9" s="44" t="s">
        <v>2</v>
      </c>
      <c r="CW9" s="44" t="s">
        <v>2</v>
      </c>
      <c r="CX9" s="44" t="s">
        <v>2</v>
      </c>
      <c r="CY9" s="44" t="s">
        <v>2</v>
      </c>
      <c r="CZ9" s="44" t="s">
        <v>2</v>
      </c>
      <c r="DA9" s="44" t="s">
        <v>2</v>
      </c>
      <c r="DB9" s="44" t="s">
        <v>2</v>
      </c>
      <c r="DC9" s="44" t="s">
        <v>2</v>
      </c>
      <c r="DD9" s="44" t="s">
        <v>2</v>
      </c>
      <c r="DE9" s="44" t="s">
        <v>207</v>
      </c>
      <c r="DF9" s="44" t="s">
        <v>207</v>
      </c>
      <c r="DG9" s="44" t="s">
        <v>207</v>
      </c>
      <c r="DH9" s="44" t="s">
        <v>207</v>
      </c>
      <c r="DI9" s="44" t="s">
        <v>207</v>
      </c>
      <c r="DJ9" s="44" t="s">
        <v>207</v>
      </c>
      <c r="DK9" s="44" t="s">
        <v>207</v>
      </c>
      <c r="DL9" s="44" t="s">
        <v>207</v>
      </c>
      <c r="DM9" s="44" t="s">
        <v>2</v>
      </c>
      <c r="DN9" s="44" t="s">
        <v>2</v>
      </c>
      <c r="DO9" s="44" t="s">
        <v>2</v>
      </c>
      <c r="DP9" s="44" t="s">
        <v>2</v>
      </c>
      <c r="DQ9" s="44" t="s">
        <v>2</v>
      </c>
      <c r="DR9" s="44" t="s">
        <v>207</v>
      </c>
      <c r="DS9" s="44" t="s">
        <v>2</v>
      </c>
      <c r="DT9" s="44" t="s">
        <v>2</v>
      </c>
      <c r="DU9" s="44" t="s">
        <v>2</v>
      </c>
      <c r="DV9" s="44" t="s">
        <v>2</v>
      </c>
      <c r="DW9" s="44" t="s">
        <v>2</v>
      </c>
      <c r="DX9" s="44" t="s">
        <v>2</v>
      </c>
      <c r="DY9" s="44" t="s">
        <v>2</v>
      </c>
      <c r="DZ9" s="44" t="s">
        <v>2</v>
      </c>
      <c r="EA9" s="44" t="s">
        <v>2</v>
      </c>
      <c r="EB9" s="44" t="s">
        <v>2</v>
      </c>
      <c r="EC9" s="44" t="s">
        <v>2</v>
      </c>
      <c r="ED9" s="44" t="s">
        <v>2</v>
      </c>
      <c r="EE9" s="44" t="s">
        <v>3</v>
      </c>
      <c r="EF9" s="44" t="s">
        <v>2</v>
      </c>
      <c r="EG9" s="44" t="s">
        <v>2</v>
      </c>
    </row>
    <row r="10" spans="1:137" s="2" customFormat="1" ht="12.75" x14ac:dyDescent="0.2">
      <c r="A10" s="6" t="s">
        <v>4</v>
      </c>
      <c r="B10" s="7">
        <f>+B11+B13+B15+B17+B19+B21+B23+B25+B27+B29+B31+B33+B35+B37+B39+B41+B43+B45+B47+B49+B51+B53+B55+B57+B59+B61+B63+B65+B67+B69+B71+B73+B75+B77+B79+B81+B83+B85+B87+B89+B91+B93+B95+B97+B99</f>
        <v>23</v>
      </c>
      <c r="C10" s="7">
        <f t="shared" ref="C10:BH10" si="0">+C11+C13+C15+C17+C19+C21+C23+C25+C27+C29+C31+C33+C35+C37+C39+C41+C43+C45+C47+C49+C51+C53+C55+C57+C59+C61+C63+C65+C67+C69+C71+C73+C75+C77+C79+C81+C83+C85+C87+C89+C91+C93+C95+C97+C99</f>
        <v>290</v>
      </c>
      <c r="D10" s="7">
        <f t="shared" si="0"/>
        <v>18</v>
      </c>
      <c r="E10" s="7">
        <f t="shared" si="0"/>
        <v>2</v>
      </c>
      <c r="F10" s="7">
        <f t="shared" si="0"/>
        <v>8</v>
      </c>
      <c r="G10" s="7">
        <f t="shared" si="0"/>
        <v>155</v>
      </c>
      <c r="H10" s="7">
        <f t="shared" si="0"/>
        <v>26</v>
      </c>
      <c r="I10" s="7">
        <f t="shared" si="0"/>
        <v>3</v>
      </c>
      <c r="J10" s="7">
        <f t="shared" si="0"/>
        <v>7</v>
      </c>
      <c r="K10" s="7">
        <f t="shared" si="0"/>
        <v>3</v>
      </c>
      <c r="L10" s="7">
        <f t="shared" si="0"/>
        <v>49</v>
      </c>
      <c r="M10" s="7">
        <f t="shared" si="0"/>
        <v>71</v>
      </c>
      <c r="N10" s="7">
        <f t="shared" si="0"/>
        <v>32</v>
      </c>
      <c r="O10" s="7">
        <f t="shared" si="0"/>
        <v>35</v>
      </c>
      <c r="P10" s="7">
        <f t="shared" si="0"/>
        <v>35</v>
      </c>
      <c r="Q10" s="7">
        <f t="shared" si="0"/>
        <v>21</v>
      </c>
      <c r="R10" s="7">
        <f t="shared" si="0"/>
        <v>4</v>
      </c>
      <c r="S10" s="7">
        <f t="shared" si="0"/>
        <v>25</v>
      </c>
      <c r="T10" s="7">
        <f t="shared" si="0"/>
        <v>8</v>
      </c>
      <c r="U10" s="7">
        <f t="shared" si="0"/>
        <v>34</v>
      </c>
      <c r="V10" s="7">
        <f t="shared" si="0"/>
        <v>47</v>
      </c>
      <c r="W10" s="7">
        <f t="shared" si="0"/>
        <v>11</v>
      </c>
      <c r="X10" s="7">
        <f t="shared" si="0"/>
        <v>16</v>
      </c>
      <c r="Y10" s="7">
        <f t="shared" si="0"/>
        <v>3</v>
      </c>
      <c r="Z10" s="7">
        <f t="shared" si="0"/>
        <v>9</v>
      </c>
      <c r="AA10" s="7">
        <f t="shared" si="0"/>
        <v>2</v>
      </c>
      <c r="AB10" s="7">
        <f t="shared" si="0"/>
        <v>5</v>
      </c>
      <c r="AC10" s="7">
        <f t="shared" si="0"/>
        <v>12</v>
      </c>
      <c r="AD10" s="7">
        <f t="shared" si="0"/>
        <v>8</v>
      </c>
      <c r="AE10" s="7">
        <f t="shared" si="0"/>
        <v>4</v>
      </c>
      <c r="AF10" s="7">
        <f t="shared" si="0"/>
        <v>10</v>
      </c>
      <c r="AG10" s="7">
        <f t="shared" si="0"/>
        <v>2</v>
      </c>
      <c r="AH10" s="7">
        <f t="shared" si="0"/>
        <v>15</v>
      </c>
      <c r="AI10" s="7">
        <f t="shared" si="0"/>
        <v>12</v>
      </c>
      <c r="AJ10" s="7">
        <f t="shared" si="0"/>
        <v>6</v>
      </c>
      <c r="AK10" s="7">
        <f t="shared" si="0"/>
        <v>7</v>
      </c>
      <c r="AL10" s="7">
        <f t="shared" si="0"/>
        <v>5</v>
      </c>
      <c r="AM10" s="7">
        <f t="shared" si="0"/>
        <v>3</v>
      </c>
      <c r="AN10" s="7">
        <f t="shared" si="0"/>
        <v>2</v>
      </c>
      <c r="AO10" s="7">
        <f t="shared" si="0"/>
        <v>4</v>
      </c>
      <c r="AP10" s="7">
        <f t="shared" si="0"/>
        <v>1</v>
      </c>
      <c r="AQ10" s="7">
        <f t="shared" si="0"/>
        <v>1</v>
      </c>
      <c r="AR10" s="7">
        <f t="shared" si="0"/>
        <v>16</v>
      </c>
      <c r="AS10" s="7">
        <f t="shared" si="0"/>
        <v>2</v>
      </c>
      <c r="AT10" s="7">
        <f t="shared" si="0"/>
        <v>3</v>
      </c>
      <c r="AU10" s="7">
        <f t="shared" si="0"/>
        <v>1</v>
      </c>
      <c r="AV10" s="7">
        <f t="shared" si="0"/>
        <v>6</v>
      </c>
      <c r="AW10" s="7">
        <f t="shared" si="0"/>
        <v>3</v>
      </c>
      <c r="AX10" s="7">
        <f t="shared" si="0"/>
        <v>3</v>
      </c>
      <c r="AY10" s="7">
        <f t="shared" si="0"/>
        <v>6</v>
      </c>
      <c r="AZ10" s="7">
        <f t="shared" si="0"/>
        <v>3</v>
      </c>
      <c r="BA10" s="7">
        <f t="shared" si="0"/>
        <v>51</v>
      </c>
      <c r="BB10" s="7">
        <f t="shared" si="0"/>
        <v>3</v>
      </c>
      <c r="BC10" s="7">
        <f t="shared" si="0"/>
        <v>4</v>
      </c>
      <c r="BD10" s="7">
        <f t="shared" si="0"/>
        <v>15</v>
      </c>
      <c r="BE10" s="7">
        <f t="shared" si="0"/>
        <v>3</v>
      </c>
      <c r="BF10" s="7">
        <f t="shared" si="0"/>
        <v>5</v>
      </c>
      <c r="BG10" s="7">
        <f t="shared" si="0"/>
        <v>1</v>
      </c>
      <c r="BH10" s="7">
        <f t="shared" si="0"/>
        <v>1</v>
      </c>
      <c r="BI10" s="7">
        <f t="shared" ref="BI10:CZ10" si="1">+BI11+BI13+BI15+BI17+BI19+BI21+BI23+BI25+BI27+BI29+BI31+BI33+BI35+BI37+BI39+BI41+BI43+BI45+BI47+BI49+BI51+BI53+BI55+BI57+BI59+BI61+BI63+BI65+BI67+BI69+BI71+BI73+BI75+BI77+BI79+BI81+BI83+BI85+BI87+BI89+BI91+BI93+BI95+BI97+BI99</f>
        <v>6</v>
      </c>
      <c r="BJ10" s="7">
        <f t="shared" si="1"/>
        <v>12</v>
      </c>
      <c r="BK10" s="7">
        <f t="shared" si="1"/>
        <v>2</v>
      </c>
      <c r="BL10" s="7">
        <f t="shared" si="1"/>
        <v>22</v>
      </c>
      <c r="BM10" s="7">
        <f t="shared" si="1"/>
        <v>73</v>
      </c>
      <c r="BN10" s="7">
        <f t="shared" si="1"/>
        <v>2</v>
      </c>
      <c r="BO10" s="7">
        <f t="shared" si="1"/>
        <v>252</v>
      </c>
      <c r="BP10" s="7">
        <f t="shared" si="1"/>
        <v>16</v>
      </c>
      <c r="BQ10" s="7">
        <f t="shared" si="1"/>
        <v>1</v>
      </c>
      <c r="BR10" s="7">
        <f t="shared" si="1"/>
        <v>1</v>
      </c>
      <c r="BS10" s="7">
        <f t="shared" si="1"/>
        <v>5</v>
      </c>
      <c r="BT10" s="7">
        <f t="shared" si="1"/>
        <v>2</v>
      </c>
      <c r="BU10" s="7">
        <f t="shared" si="1"/>
        <v>32</v>
      </c>
      <c r="BV10" s="7">
        <f t="shared" si="1"/>
        <v>5</v>
      </c>
      <c r="BW10" s="7">
        <f t="shared" si="1"/>
        <v>11</v>
      </c>
      <c r="BX10" s="7">
        <f t="shared" si="1"/>
        <v>17</v>
      </c>
      <c r="BY10" s="7">
        <f t="shared" si="1"/>
        <v>62</v>
      </c>
      <c r="BZ10" s="7">
        <f t="shared" si="1"/>
        <v>28</v>
      </c>
      <c r="CA10" s="7">
        <f t="shared" si="1"/>
        <v>18</v>
      </c>
      <c r="CB10" s="7">
        <f t="shared" si="1"/>
        <v>6</v>
      </c>
      <c r="CC10" s="7">
        <f t="shared" si="1"/>
        <v>824</v>
      </c>
      <c r="CD10" s="7">
        <f t="shared" si="1"/>
        <v>1629</v>
      </c>
      <c r="CE10" s="7">
        <f t="shared" si="1"/>
        <v>231</v>
      </c>
      <c r="CF10" s="7">
        <f t="shared" si="1"/>
        <v>33</v>
      </c>
      <c r="CG10" s="7">
        <f t="shared" si="1"/>
        <v>12</v>
      </c>
      <c r="CH10" s="7">
        <f t="shared" si="1"/>
        <v>4</v>
      </c>
      <c r="CI10" s="7">
        <f t="shared" si="1"/>
        <v>1</v>
      </c>
      <c r="CJ10" s="7">
        <f t="shared" si="1"/>
        <v>115</v>
      </c>
      <c r="CK10" s="7">
        <f t="shared" si="1"/>
        <v>27</v>
      </c>
      <c r="CL10" s="7">
        <f t="shared" si="1"/>
        <v>6</v>
      </c>
      <c r="CM10" s="7">
        <f t="shared" si="1"/>
        <v>0</v>
      </c>
      <c r="CN10" s="7">
        <f t="shared" si="1"/>
        <v>384</v>
      </c>
      <c r="CO10" s="7">
        <f t="shared" si="1"/>
        <v>4480</v>
      </c>
      <c r="CP10" s="7">
        <f t="shared" si="1"/>
        <v>48</v>
      </c>
      <c r="CQ10" s="7">
        <f t="shared" si="1"/>
        <v>24</v>
      </c>
      <c r="CR10" s="7">
        <f t="shared" si="1"/>
        <v>4</v>
      </c>
      <c r="CS10" s="7">
        <f t="shared" si="1"/>
        <v>1</v>
      </c>
      <c r="CT10" s="7">
        <f t="shared" si="1"/>
        <v>92</v>
      </c>
      <c r="CU10" s="7">
        <f t="shared" si="1"/>
        <v>5</v>
      </c>
      <c r="CV10" s="7">
        <f t="shared" si="1"/>
        <v>1</v>
      </c>
      <c r="CW10" s="7">
        <f t="shared" si="1"/>
        <v>2</v>
      </c>
      <c r="CX10" s="7">
        <f t="shared" si="1"/>
        <v>3</v>
      </c>
      <c r="CY10" s="7">
        <f t="shared" si="1"/>
        <v>9</v>
      </c>
      <c r="CZ10" s="7">
        <f t="shared" si="1"/>
        <v>31</v>
      </c>
      <c r="DA10" s="7">
        <f t="shared" ref="DA10:EG10" si="2">+DA11+DA13+DA15+DA17+DA19+DA21+DA23+DA25+DA27+DA29+DA31+DA33+DA35+DA37+DA39+DA41+DA43+DA45+DA47+DA49+DA51+DA53+DA55+DA57+DA59+DA61+DA63+DA65+DA67+DA69+DA71+DA73+DA75+DA77+DA79+DA81+DA83+DA85+DA87+DA89+DA91+DA93+DA95+DA97+DA99</f>
        <v>2</v>
      </c>
      <c r="DB10" s="7">
        <f t="shared" si="2"/>
        <v>170</v>
      </c>
      <c r="DC10" s="7">
        <f t="shared" si="2"/>
        <v>114</v>
      </c>
      <c r="DD10" s="7">
        <f t="shared" si="2"/>
        <v>90</v>
      </c>
      <c r="DE10" s="7">
        <f t="shared" si="2"/>
        <v>107</v>
      </c>
      <c r="DF10" s="7">
        <f t="shared" si="2"/>
        <v>173</v>
      </c>
      <c r="DG10" s="7">
        <f t="shared" si="2"/>
        <v>1</v>
      </c>
      <c r="DH10" s="7">
        <f t="shared" si="2"/>
        <v>22</v>
      </c>
      <c r="DI10" s="7">
        <f t="shared" si="2"/>
        <v>46</v>
      </c>
      <c r="DJ10" s="7">
        <f t="shared" si="2"/>
        <v>35</v>
      </c>
      <c r="DK10" s="7">
        <f t="shared" si="2"/>
        <v>88</v>
      </c>
      <c r="DL10" s="7">
        <f t="shared" si="2"/>
        <v>54</v>
      </c>
      <c r="DM10" s="7">
        <f t="shared" si="2"/>
        <v>6</v>
      </c>
      <c r="DN10" s="7">
        <f t="shared" si="2"/>
        <v>200</v>
      </c>
      <c r="DO10" s="7">
        <f t="shared" si="2"/>
        <v>110</v>
      </c>
      <c r="DP10" s="7">
        <f t="shared" si="2"/>
        <v>5</v>
      </c>
      <c r="DQ10" s="7">
        <f t="shared" si="2"/>
        <v>251</v>
      </c>
      <c r="DR10" s="7">
        <f t="shared" si="2"/>
        <v>24</v>
      </c>
      <c r="DS10" s="7">
        <f t="shared" si="2"/>
        <v>111</v>
      </c>
      <c r="DT10" s="7">
        <f t="shared" si="2"/>
        <v>100</v>
      </c>
      <c r="DU10" s="7">
        <f t="shared" si="2"/>
        <v>3</v>
      </c>
      <c r="DV10" s="7">
        <f t="shared" si="2"/>
        <v>4</v>
      </c>
      <c r="DW10" s="7">
        <f t="shared" si="2"/>
        <v>9</v>
      </c>
      <c r="DX10" s="7">
        <f t="shared" si="2"/>
        <v>85</v>
      </c>
      <c r="DY10" s="7">
        <f t="shared" si="2"/>
        <v>60</v>
      </c>
      <c r="DZ10" s="7">
        <f t="shared" si="2"/>
        <v>6</v>
      </c>
      <c r="EA10" s="7">
        <f t="shared" si="2"/>
        <v>714</v>
      </c>
      <c r="EB10" s="7">
        <f t="shared" si="2"/>
        <v>8341</v>
      </c>
      <c r="EC10" s="7">
        <f t="shared" si="2"/>
        <v>8</v>
      </c>
      <c r="ED10" s="7">
        <f t="shared" si="2"/>
        <v>12.5</v>
      </c>
      <c r="EE10" s="7">
        <f t="shared" si="2"/>
        <v>8</v>
      </c>
      <c r="EF10" s="7">
        <f t="shared" si="2"/>
        <v>480</v>
      </c>
      <c r="EG10" s="7">
        <f t="shared" si="2"/>
        <v>50</v>
      </c>
    </row>
    <row r="11" spans="1:137" s="2" customFormat="1" ht="25.5" x14ac:dyDescent="0.2">
      <c r="A11" s="8" t="s">
        <v>136</v>
      </c>
      <c r="B11" s="9">
        <f>SUM(B12)</f>
        <v>0</v>
      </c>
      <c r="C11" s="9">
        <f t="shared" ref="C11:CI11" si="3">SUM(C12)</f>
        <v>0</v>
      </c>
      <c r="D11" s="9"/>
      <c r="E11" s="9">
        <f t="shared" si="3"/>
        <v>0</v>
      </c>
      <c r="F11" s="9"/>
      <c r="G11" s="9">
        <f t="shared" si="3"/>
        <v>0</v>
      </c>
      <c r="H11" s="9">
        <f t="shared" si="3"/>
        <v>0</v>
      </c>
      <c r="I11" s="9"/>
      <c r="J11" s="9"/>
      <c r="K11" s="9">
        <f t="shared" si="3"/>
        <v>0</v>
      </c>
      <c r="L11" s="9">
        <f t="shared" si="3"/>
        <v>42</v>
      </c>
      <c r="M11" s="9">
        <f t="shared" si="3"/>
        <v>0</v>
      </c>
      <c r="N11" s="9"/>
      <c r="O11" s="9"/>
      <c r="P11" s="9">
        <f t="shared" si="3"/>
        <v>0</v>
      </c>
      <c r="Q11" s="9">
        <f t="shared" si="3"/>
        <v>0</v>
      </c>
      <c r="R11" s="9"/>
      <c r="S11" s="9">
        <f t="shared" si="3"/>
        <v>0</v>
      </c>
      <c r="T11" s="9">
        <f t="shared" si="3"/>
        <v>0</v>
      </c>
      <c r="U11" s="9">
        <f t="shared" si="3"/>
        <v>0</v>
      </c>
      <c r="V11" s="9">
        <f t="shared" si="3"/>
        <v>0</v>
      </c>
      <c r="W11" s="9">
        <f t="shared" si="3"/>
        <v>0</v>
      </c>
      <c r="X11" s="10">
        <f t="shared" si="3"/>
        <v>0</v>
      </c>
      <c r="Y11" s="10">
        <f t="shared" si="3"/>
        <v>0</v>
      </c>
      <c r="Z11" s="10">
        <f t="shared" si="3"/>
        <v>0</v>
      </c>
      <c r="AA11" s="10">
        <f t="shared" si="3"/>
        <v>0</v>
      </c>
      <c r="AB11" s="10">
        <f t="shared" si="3"/>
        <v>0</v>
      </c>
      <c r="AC11" s="10">
        <f t="shared" si="3"/>
        <v>0</v>
      </c>
      <c r="AD11" s="10">
        <f t="shared" si="3"/>
        <v>0</v>
      </c>
      <c r="AE11" s="10"/>
      <c r="AF11" s="10">
        <f t="shared" si="3"/>
        <v>0</v>
      </c>
      <c r="AG11" s="10">
        <f t="shared" si="3"/>
        <v>0</v>
      </c>
      <c r="AH11" s="10"/>
      <c r="AI11" s="10"/>
      <c r="AJ11" s="10"/>
      <c r="AK11" s="10"/>
      <c r="AL11" s="10"/>
      <c r="AM11" s="10"/>
      <c r="AN11" s="10">
        <f t="shared" si="3"/>
        <v>0</v>
      </c>
      <c r="AO11" s="10">
        <f t="shared" si="3"/>
        <v>0</v>
      </c>
      <c r="AP11" s="10">
        <f t="shared" si="3"/>
        <v>0</v>
      </c>
      <c r="AQ11" s="10"/>
      <c r="AR11" s="10">
        <f t="shared" si="3"/>
        <v>0</v>
      </c>
      <c r="AS11" s="10"/>
      <c r="AT11" s="10"/>
      <c r="AU11" s="10">
        <f t="shared" si="3"/>
        <v>0</v>
      </c>
      <c r="AV11" s="10"/>
      <c r="AW11" s="10">
        <f t="shared" si="3"/>
        <v>0</v>
      </c>
      <c r="AX11" s="10">
        <f t="shared" si="3"/>
        <v>0</v>
      </c>
      <c r="AY11" s="10">
        <f t="shared" si="3"/>
        <v>0</v>
      </c>
      <c r="AZ11" s="10"/>
      <c r="BA11" s="10">
        <f t="shared" si="3"/>
        <v>0</v>
      </c>
      <c r="BB11" s="10">
        <f t="shared" si="3"/>
        <v>0</v>
      </c>
      <c r="BC11" s="10">
        <f t="shared" si="3"/>
        <v>0</v>
      </c>
      <c r="BD11" s="10">
        <f t="shared" si="3"/>
        <v>0</v>
      </c>
      <c r="BE11" s="10">
        <f t="shared" si="3"/>
        <v>0</v>
      </c>
      <c r="BF11" s="10">
        <f t="shared" si="3"/>
        <v>0</v>
      </c>
      <c r="BG11" s="10"/>
      <c r="BH11" s="10">
        <f t="shared" si="3"/>
        <v>0</v>
      </c>
      <c r="BI11" s="10"/>
      <c r="BJ11" s="10">
        <f t="shared" si="3"/>
        <v>0</v>
      </c>
      <c r="BK11" s="10">
        <f t="shared" si="3"/>
        <v>0</v>
      </c>
      <c r="BL11" s="10">
        <f t="shared" si="3"/>
        <v>0</v>
      </c>
      <c r="BM11" s="10">
        <f t="shared" si="3"/>
        <v>0</v>
      </c>
      <c r="BN11" s="10"/>
      <c r="BO11" s="10">
        <f t="shared" si="3"/>
        <v>107</v>
      </c>
      <c r="BP11" s="10">
        <f t="shared" si="3"/>
        <v>0</v>
      </c>
      <c r="BQ11" s="10"/>
      <c r="BR11" s="10"/>
      <c r="BS11" s="10"/>
      <c r="BT11" s="10"/>
      <c r="BU11" s="10">
        <f t="shared" si="3"/>
        <v>0</v>
      </c>
      <c r="BV11" s="10">
        <f t="shared" si="3"/>
        <v>0</v>
      </c>
      <c r="BW11" s="10">
        <f t="shared" si="3"/>
        <v>0</v>
      </c>
      <c r="BX11" s="10">
        <f t="shared" si="3"/>
        <v>0</v>
      </c>
      <c r="BY11" s="10">
        <f t="shared" si="3"/>
        <v>0</v>
      </c>
      <c r="BZ11" s="10">
        <f t="shared" si="3"/>
        <v>0</v>
      </c>
      <c r="CA11" s="10"/>
      <c r="CB11" s="10"/>
      <c r="CC11" s="10">
        <f t="shared" si="3"/>
        <v>0</v>
      </c>
      <c r="CD11" s="10">
        <f t="shared" si="3"/>
        <v>0</v>
      </c>
      <c r="CE11" s="10">
        <f t="shared" si="3"/>
        <v>204</v>
      </c>
      <c r="CF11" s="10"/>
      <c r="CG11" s="10"/>
      <c r="CH11" s="10">
        <f t="shared" si="3"/>
        <v>0</v>
      </c>
      <c r="CI11" s="10">
        <f t="shared" si="3"/>
        <v>0</v>
      </c>
      <c r="CJ11" s="10">
        <f t="shared" ref="CJ11:EA11" si="4">SUM(CJ12)</f>
        <v>0</v>
      </c>
      <c r="CK11" s="10">
        <f t="shared" si="4"/>
        <v>0</v>
      </c>
      <c r="CL11" s="10">
        <f t="shared" si="4"/>
        <v>0</v>
      </c>
      <c r="CM11" s="10">
        <f t="shared" si="4"/>
        <v>0</v>
      </c>
      <c r="CN11" s="10">
        <f t="shared" si="4"/>
        <v>0</v>
      </c>
      <c r="CO11" s="10">
        <f t="shared" si="4"/>
        <v>0</v>
      </c>
      <c r="CP11" s="10">
        <f t="shared" si="4"/>
        <v>0</v>
      </c>
      <c r="CQ11" s="10">
        <f t="shared" si="4"/>
        <v>0</v>
      </c>
      <c r="CR11" s="10"/>
      <c r="CS11" s="10">
        <f t="shared" si="4"/>
        <v>0</v>
      </c>
      <c r="CT11" s="10">
        <f t="shared" si="4"/>
        <v>0</v>
      </c>
      <c r="CU11" s="10">
        <f t="shared" si="4"/>
        <v>0</v>
      </c>
      <c r="CV11" s="10">
        <f t="shared" si="4"/>
        <v>0</v>
      </c>
      <c r="CW11" s="10">
        <f t="shared" si="4"/>
        <v>0</v>
      </c>
      <c r="CX11" s="10">
        <f t="shared" si="4"/>
        <v>0</v>
      </c>
      <c r="CY11" s="10">
        <f t="shared" si="4"/>
        <v>0</v>
      </c>
      <c r="CZ11" s="10">
        <f t="shared" si="4"/>
        <v>0</v>
      </c>
      <c r="DA11" s="10"/>
      <c r="DB11" s="10">
        <f t="shared" si="4"/>
        <v>170</v>
      </c>
      <c r="DC11" s="10">
        <f t="shared" si="4"/>
        <v>96</v>
      </c>
      <c r="DD11" s="10">
        <f t="shared" si="4"/>
        <v>90</v>
      </c>
      <c r="DE11" s="10">
        <f t="shared" si="4"/>
        <v>48</v>
      </c>
      <c r="DF11" s="10">
        <f t="shared" si="4"/>
        <v>0</v>
      </c>
      <c r="DG11" s="10">
        <f t="shared" si="4"/>
        <v>0</v>
      </c>
      <c r="DH11" s="10">
        <f t="shared" si="4"/>
        <v>0</v>
      </c>
      <c r="DI11" s="10">
        <f t="shared" si="4"/>
        <v>46</v>
      </c>
      <c r="DJ11" s="10"/>
      <c r="DK11" s="10">
        <f t="shared" si="4"/>
        <v>0</v>
      </c>
      <c r="DL11" s="10">
        <f t="shared" si="4"/>
        <v>0</v>
      </c>
      <c r="DM11" s="10">
        <f t="shared" si="4"/>
        <v>0</v>
      </c>
      <c r="DN11" s="10">
        <f t="shared" si="4"/>
        <v>200</v>
      </c>
      <c r="DO11" s="10">
        <f>SUM(DO12)</f>
        <v>63</v>
      </c>
      <c r="DP11" s="10">
        <f>SUM(DP12)</f>
        <v>0</v>
      </c>
      <c r="DQ11" s="10">
        <f t="shared" si="4"/>
        <v>63</v>
      </c>
      <c r="DR11" s="10">
        <f t="shared" si="4"/>
        <v>0</v>
      </c>
      <c r="DS11" s="10">
        <f t="shared" si="4"/>
        <v>63</v>
      </c>
      <c r="DT11" s="10">
        <f t="shared" si="4"/>
        <v>100</v>
      </c>
      <c r="DU11" s="10">
        <f t="shared" si="4"/>
        <v>0</v>
      </c>
      <c r="DV11" s="10">
        <f t="shared" si="4"/>
        <v>0</v>
      </c>
      <c r="DW11" s="10">
        <f t="shared" si="4"/>
        <v>0</v>
      </c>
      <c r="DX11" s="10">
        <f t="shared" si="4"/>
        <v>0</v>
      </c>
      <c r="DY11" s="10">
        <f t="shared" si="4"/>
        <v>0</v>
      </c>
      <c r="DZ11" s="10">
        <f t="shared" si="4"/>
        <v>0</v>
      </c>
      <c r="EA11" s="10">
        <f t="shared" si="4"/>
        <v>176</v>
      </c>
      <c r="EB11" s="10">
        <f t="shared" ref="EB11:EE11" si="5">SUM(EB12)</f>
        <v>4200</v>
      </c>
      <c r="EC11" s="10">
        <f t="shared" si="5"/>
        <v>0</v>
      </c>
      <c r="ED11" s="10">
        <f t="shared" si="5"/>
        <v>0</v>
      </c>
      <c r="EE11" s="10">
        <f t="shared" si="5"/>
        <v>8</v>
      </c>
      <c r="EF11" s="10"/>
      <c r="EG11" s="10"/>
    </row>
    <row r="12" spans="1:137" s="2" customFormat="1" ht="26.25" customHeight="1" x14ac:dyDescent="0.2">
      <c r="A12" s="11" t="s">
        <v>137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>
        <v>42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3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>
        <v>107</v>
      </c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>
        <v>204</v>
      </c>
      <c r="CF12" s="12"/>
      <c r="CG12" s="12"/>
      <c r="CH12" s="12"/>
      <c r="CI12" s="14"/>
      <c r="CJ12" s="14"/>
      <c r="CK12" s="12"/>
      <c r="CL12" s="14"/>
      <c r="CM12" s="14"/>
      <c r="CN12" s="12"/>
      <c r="CO12" s="12"/>
      <c r="CP12" s="14"/>
      <c r="CQ12" s="14"/>
      <c r="CR12" s="14"/>
      <c r="CS12" s="15"/>
      <c r="CT12" s="14"/>
      <c r="CU12" s="15"/>
      <c r="CV12" s="14"/>
      <c r="CW12" s="14"/>
      <c r="CX12" s="15"/>
      <c r="CY12" s="14"/>
      <c r="CZ12" s="14"/>
      <c r="DA12" s="12"/>
      <c r="DB12" s="12">
        <v>170</v>
      </c>
      <c r="DC12" s="14">
        <v>96</v>
      </c>
      <c r="DD12" s="14">
        <v>90</v>
      </c>
      <c r="DE12" s="12">
        <v>48</v>
      </c>
      <c r="DF12" s="12"/>
      <c r="DG12" s="12"/>
      <c r="DH12" s="12"/>
      <c r="DI12" s="12">
        <v>46</v>
      </c>
      <c r="DJ12" s="12"/>
      <c r="DK12" s="12"/>
      <c r="DL12" s="12"/>
      <c r="DM12" s="15"/>
      <c r="DN12" s="14">
        <v>200</v>
      </c>
      <c r="DO12" s="12">
        <f>+(58/3)+(131/3)</f>
        <v>63</v>
      </c>
      <c r="DP12" s="12"/>
      <c r="DQ12" s="14">
        <f>+(58/3)+(131/3)</f>
        <v>63</v>
      </c>
      <c r="DR12" s="14"/>
      <c r="DS12" s="15">
        <f>+(19.3333333333333)+(43.6666666666667)</f>
        <v>63</v>
      </c>
      <c r="DT12" s="15">
        <v>100</v>
      </c>
      <c r="DU12" s="14"/>
      <c r="DV12" s="14"/>
      <c r="DW12" s="15"/>
      <c r="DX12" s="12"/>
      <c r="DY12" s="12"/>
      <c r="DZ12" s="14"/>
      <c r="EA12" s="12">
        <v>176</v>
      </c>
      <c r="EB12" s="12">
        <v>4200</v>
      </c>
      <c r="EC12" s="12"/>
      <c r="ED12" s="12"/>
      <c r="EE12" s="12">
        <v>8</v>
      </c>
      <c r="EF12" s="12"/>
      <c r="EG12" s="12"/>
    </row>
    <row r="13" spans="1:137" s="2" customFormat="1" ht="12.75" x14ac:dyDescent="0.2">
      <c r="A13" s="8" t="s">
        <v>89</v>
      </c>
      <c r="B13" s="9">
        <f>+B14</f>
        <v>11</v>
      </c>
      <c r="C13" s="9">
        <f>+C14</f>
        <v>101</v>
      </c>
      <c r="D13" s="9">
        <f t="shared" ref="D13:BI13" si="6">+D14</f>
        <v>0</v>
      </c>
      <c r="E13" s="9">
        <f t="shared" si="6"/>
        <v>0</v>
      </c>
      <c r="F13" s="9">
        <f t="shared" si="6"/>
        <v>0</v>
      </c>
      <c r="G13" s="9">
        <f t="shared" si="6"/>
        <v>9</v>
      </c>
      <c r="H13" s="9">
        <f t="shared" si="6"/>
        <v>0</v>
      </c>
      <c r="I13" s="9">
        <f t="shared" si="6"/>
        <v>0</v>
      </c>
      <c r="J13" s="9">
        <f t="shared" si="6"/>
        <v>0</v>
      </c>
      <c r="K13" s="9">
        <f t="shared" si="6"/>
        <v>0</v>
      </c>
      <c r="L13" s="9">
        <f t="shared" si="6"/>
        <v>6</v>
      </c>
      <c r="M13" s="9">
        <f t="shared" si="6"/>
        <v>0</v>
      </c>
      <c r="N13" s="9">
        <f t="shared" si="6"/>
        <v>0</v>
      </c>
      <c r="O13" s="9">
        <f t="shared" si="6"/>
        <v>0</v>
      </c>
      <c r="P13" s="9">
        <f t="shared" si="6"/>
        <v>15</v>
      </c>
      <c r="Q13" s="9">
        <f t="shared" si="6"/>
        <v>6</v>
      </c>
      <c r="R13" s="9">
        <f t="shared" si="6"/>
        <v>0</v>
      </c>
      <c r="S13" s="9">
        <f t="shared" si="6"/>
        <v>11</v>
      </c>
      <c r="T13" s="9">
        <f t="shared" si="6"/>
        <v>2</v>
      </c>
      <c r="U13" s="9">
        <f t="shared" si="6"/>
        <v>34</v>
      </c>
      <c r="V13" s="9">
        <f t="shared" si="6"/>
        <v>10</v>
      </c>
      <c r="W13" s="9">
        <f t="shared" si="6"/>
        <v>11</v>
      </c>
      <c r="X13" s="9">
        <f t="shared" si="6"/>
        <v>6</v>
      </c>
      <c r="Y13" s="9">
        <f t="shared" si="6"/>
        <v>0</v>
      </c>
      <c r="Z13" s="10">
        <f t="shared" si="6"/>
        <v>0</v>
      </c>
      <c r="AA13" s="10">
        <f t="shared" si="6"/>
        <v>0</v>
      </c>
      <c r="AB13" s="10">
        <f t="shared" si="6"/>
        <v>0</v>
      </c>
      <c r="AC13" s="10">
        <f t="shared" si="6"/>
        <v>5</v>
      </c>
      <c r="AD13" s="10">
        <f t="shared" si="6"/>
        <v>2</v>
      </c>
      <c r="AE13" s="10">
        <f t="shared" si="6"/>
        <v>0</v>
      </c>
      <c r="AF13" s="10">
        <f t="shared" si="6"/>
        <v>3</v>
      </c>
      <c r="AG13" s="10">
        <f t="shared" si="6"/>
        <v>2</v>
      </c>
      <c r="AH13" s="10">
        <f t="shared" si="6"/>
        <v>0</v>
      </c>
      <c r="AI13" s="10">
        <f t="shared" si="6"/>
        <v>0</v>
      </c>
      <c r="AJ13" s="10">
        <f t="shared" si="6"/>
        <v>0</v>
      </c>
      <c r="AK13" s="10">
        <f t="shared" si="6"/>
        <v>0</v>
      </c>
      <c r="AL13" s="10">
        <f t="shared" si="6"/>
        <v>0</v>
      </c>
      <c r="AM13" s="10">
        <f t="shared" si="6"/>
        <v>0</v>
      </c>
      <c r="AN13" s="10">
        <f t="shared" si="6"/>
        <v>1</v>
      </c>
      <c r="AO13" s="10">
        <f t="shared" si="6"/>
        <v>0</v>
      </c>
      <c r="AP13" s="10">
        <f t="shared" si="6"/>
        <v>1</v>
      </c>
      <c r="AQ13" s="10">
        <f t="shared" si="6"/>
        <v>0</v>
      </c>
      <c r="AR13" s="10">
        <f t="shared" si="6"/>
        <v>8</v>
      </c>
      <c r="AS13" s="10">
        <f t="shared" si="6"/>
        <v>0</v>
      </c>
      <c r="AT13" s="10">
        <f t="shared" si="6"/>
        <v>0</v>
      </c>
      <c r="AU13" s="10">
        <f t="shared" si="6"/>
        <v>1</v>
      </c>
      <c r="AV13" s="10">
        <f t="shared" si="6"/>
        <v>0</v>
      </c>
      <c r="AW13" s="10">
        <f t="shared" si="6"/>
        <v>3</v>
      </c>
      <c r="AX13" s="10">
        <f t="shared" si="6"/>
        <v>3</v>
      </c>
      <c r="AY13" s="10">
        <f t="shared" si="6"/>
        <v>3</v>
      </c>
      <c r="AZ13" s="10">
        <f t="shared" si="6"/>
        <v>0</v>
      </c>
      <c r="BA13" s="10">
        <f t="shared" si="6"/>
        <v>5</v>
      </c>
      <c r="BB13" s="10">
        <f t="shared" si="6"/>
        <v>3</v>
      </c>
      <c r="BC13" s="10">
        <f t="shared" si="6"/>
        <v>1</v>
      </c>
      <c r="BD13" s="10">
        <f t="shared" si="6"/>
        <v>2</v>
      </c>
      <c r="BE13" s="10">
        <f t="shared" si="6"/>
        <v>3</v>
      </c>
      <c r="BF13" s="10">
        <f t="shared" si="6"/>
        <v>5</v>
      </c>
      <c r="BG13" s="10">
        <f t="shared" si="6"/>
        <v>0</v>
      </c>
      <c r="BH13" s="10">
        <f t="shared" si="6"/>
        <v>1</v>
      </c>
      <c r="BI13" s="10">
        <f t="shared" si="6"/>
        <v>0</v>
      </c>
      <c r="BJ13" s="10">
        <f t="shared" ref="BJ13:DC13" si="7">+BJ14</f>
        <v>5</v>
      </c>
      <c r="BK13" s="10">
        <f t="shared" si="7"/>
        <v>2</v>
      </c>
      <c r="BL13" s="10">
        <f t="shared" si="7"/>
        <v>0</v>
      </c>
      <c r="BM13" s="10">
        <f t="shared" si="7"/>
        <v>0</v>
      </c>
      <c r="BN13" s="10">
        <f t="shared" si="7"/>
        <v>0</v>
      </c>
      <c r="BO13" s="10">
        <f t="shared" si="7"/>
        <v>49</v>
      </c>
      <c r="BP13" s="10">
        <f t="shared" si="7"/>
        <v>16</v>
      </c>
      <c r="BQ13" s="10">
        <f t="shared" si="7"/>
        <v>0</v>
      </c>
      <c r="BR13" s="10">
        <f t="shared" si="7"/>
        <v>0</v>
      </c>
      <c r="BS13" s="10">
        <f t="shared" si="7"/>
        <v>0</v>
      </c>
      <c r="BT13" s="10">
        <f t="shared" si="7"/>
        <v>0</v>
      </c>
      <c r="BU13" s="9">
        <f t="shared" si="7"/>
        <v>0</v>
      </c>
      <c r="BV13" s="9">
        <f t="shared" si="7"/>
        <v>5</v>
      </c>
      <c r="BW13" s="9">
        <f t="shared" si="7"/>
        <v>0</v>
      </c>
      <c r="BX13" s="9">
        <f t="shared" si="7"/>
        <v>16</v>
      </c>
      <c r="BY13" s="9">
        <f t="shared" si="7"/>
        <v>23</v>
      </c>
      <c r="BZ13" s="9">
        <f t="shared" si="7"/>
        <v>27</v>
      </c>
      <c r="CA13" s="9">
        <f t="shared" si="7"/>
        <v>0</v>
      </c>
      <c r="CB13" s="9">
        <f t="shared" si="7"/>
        <v>0</v>
      </c>
      <c r="CC13" s="9">
        <f t="shared" si="7"/>
        <v>224</v>
      </c>
      <c r="CD13" s="9">
        <f t="shared" si="7"/>
        <v>153</v>
      </c>
      <c r="CE13" s="9">
        <f t="shared" si="7"/>
        <v>0</v>
      </c>
      <c r="CF13" s="9">
        <f t="shared" si="7"/>
        <v>0</v>
      </c>
      <c r="CG13" s="9">
        <f t="shared" si="7"/>
        <v>0</v>
      </c>
      <c r="CH13" s="9">
        <f t="shared" si="7"/>
        <v>4</v>
      </c>
      <c r="CI13" s="9">
        <f t="shared" si="7"/>
        <v>0</v>
      </c>
      <c r="CJ13" s="9">
        <f t="shared" si="7"/>
        <v>0</v>
      </c>
      <c r="CK13" s="9">
        <f t="shared" si="7"/>
        <v>17</v>
      </c>
      <c r="CL13" s="9">
        <f t="shared" si="7"/>
        <v>0</v>
      </c>
      <c r="CM13" s="9">
        <f t="shared" si="7"/>
        <v>0</v>
      </c>
      <c r="CN13" s="9">
        <f t="shared" si="7"/>
        <v>92</v>
      </c>
      <c r="CO13" s="9">
        <f t="shared" si="7"/>
        <v>800</v>
      </c>
      <c r="CP13" s="10">
        <f t="shared" si="7"/>
        <v>0</v>
      </c>
      <c r="CQ13" s="10">
        <f t="shared" si="7"/>
        <v>0</v>
      </c>
      <c r="CR13" s="10">
        <f t="shared" si="7"/>
        <v>0</v>
      </c>
      <c r="CS13" s="10">
        <f t="shared" si="7"/>
        <v>0</v>
      </c>
      <c r="CT13" s="10">
        <f t="shared" si="7"/>
        <v>0</v>
      </c>
      <c r="CU13" s="10">
        <f t="shared" si="7"/>
        <v>0</v>
      </c>
      <c r="CV13" s="10">
        <f t="shared" si="7"/>
        <v>0</v>
      </c>
      <c r="CW13" s="10">
        <f t="shared" si="7"/>
        <v>0</v>
      </c>
      <c r="CX13" s="10">
        <f t="shared" si="7"/>
        <v>0</v>
      </c>
      <c r="CY13" s="10">
        <f t="shared" si="7"/>
        <v>0</v>
      </c>
      <c r="CZ13" s="10">
        <f t="shared" si="7"/>
        <v>0</v>
      </c>
      <c r="DA13" s="10">
        <f t="shared" si="7"/>
        <v>0</v>
      </c>
      <c r="DB13" s="10">
        <f t="shared" si="7"/>
        <v>0</v>
      </c>
      <c r="DC13" s="10">
        <f t="shared" si="7"/>
        <v>0</v>
      </c>
      <c r="DD13" s="10">
        <f t="shared" ref="DD13:EG13" si="8">+DD14</f>
        <v>0</v>
      </c>
      <c r="DE13" s="10">
        <f t="shared" si="8"/>
        <v>59</v>
      </c>
      <c r="DF13" s="10">
        <f t="shared" si="8"/>
        <v>11</v>
      </c>
      <c r="DG13" s="10">
        <f t="shared" si="8"/>
        <v>0</v>
      </c>
      <c r="DH13" s="10">
        <f t="shared" si="8"/>
        <v>0</v>
      </c>
      <c r="DI13" s="10">
        <f t="shared" si="8"/>
        <v>0</v>
      </c>
      <c r="DJ13" s="10">
        <f t="shared" si="8"/>
        <v>0</v>
      </c>
      <c r="DK13" s="10">
        <f t="shared" si="8"/>
        <v>29</v>
      </c>
      <c r="DL13" s="10">
        <f t="shared" si="8"/>
        <v>0</v>
      </c>
      <c r="DM13" s="10">
        <f t="shared" si="8"/>
        <v>0</v>
      </c>
      <c r="DN13" s="10">
        <f t="shared" si="8"/>
        <v>0</v>
      </c>
      <c r="DO13" s="10">
        <f>+DO14</f>
        <v>10</v>
      </c>
      <c r="DP13" s="10">
        <f>+DP14</f>
        <v>3</v>
      </c>
      <c r="DQ13" s="10">
        <f t="shared" si="8"/>
        <v>36</v>
      </c>
      <c r="DR13" s="10">
        <f t="shared" si="8"/>
        <v>24</v>
      </c>
      <c r="DS13" s="10">
        <f t="shared" si="8"/>
        <v>6</v>
      </c>
      <c r="DT13" s="10">
        <f t="shared" si="8"/>
        <v>0</v>
      </c>
      <c r="DU13" s="10">
        <f t="shared" si="8"/>
        <v>0</v>
      </c>
      <c r="DV13" s="10">
        <f t="shared" si="8"/>
        <v>0</v>
      </c>
      <c r="DW13" s="10">
        <f t="shared" si="8"/>
        <v>0</v>
      </c>
      <c r="DX13" s="10">
        <f t="shared" si="8"/>
        <v>21</v>
      </c>
      <c r="DY13" s="10">
        <f t="shared" si="8"/>
        <v>15</v>
      </c>
      <c r="DZ13" s="10">
        <f t="shared" si="8"/>
        <v>0</v>
      </c>
      <c r="EA13" s="10">
        <f t="shared" si="8"/>
        <v>144</v>
      </c>
      <c r="EB13" s="10">
        <f t="shared" si="8"/>
        <v>706</v>
      </c>
      <c r="EC13" s="10">
        <f t="shared" si="8"/>
        <v>8</v>
      </c>
      <c r="ED13" s="10">
        <f t="shared" si="8"/>
        <v>3.5</v>
      </c>
      <c r="EE13" s="10">
        <f t="shared" si="8"/>
        <v>0</v>
      </c>
      <c r="EF13" s="10">
        <f t="shared" si="8"/>
        <v>0</v>
      </c>
      <c r="EG13" s="10">
        <f t="shared" si="8"/>
        <v>0</v>
      </c>
    </row>
    <row r="14" spans="1:137" s="2" customFormat="1" ht="12.75" x14ac:dyDescent="0.2">
      <c r="A14" s="11" t="s">
        <v>6</v>
      </c>
      <c r="B14" s="12">
        <f>3+3+5</f>
        <v>11</v>
      </c>
      <c r="C14" s="12">
        <f>3+9+16+3+10+4+3+2+2+1+3+43+2</f>
        <v>101</v>
      </c>
      <c r="D14" s="12"/>
      <c r="E14" s="12"/>
      <c r="F14" s="12"/>
      <c r="G14" s="12">
        <f>3+2+3+1</f>
        <v>9</v>
      </c>
      <c r="H14" s="12"/>
      <c r="I14" s="12"/>
      <c r="J14" s="12"/>
      <c r="K14" s="12"/>
      <c r="L14" s="12">
        <f>3+3</f>
        <v>6</v>
      </c>
      <c r="M14" s="12"/>
      <c r="N14" s="12"/>
      <c r="O14" s="12"/>
      <c r="P14" s="12">
        <f>3+6+6</f>
        <v>15</v>
      </c>
      <c r="Q14" s="12">
        <v>6</v>
      </c>
      <c r="R14" s="12"/>
      <c r="S14" s="12">
        <f>1+6+3+1</f>
        <v>11</v>
      </c>
      <c r="T14" s="12">
        <v>2</v>
      </c>
      <c r="U14" s="12">
        <v>34</v>
      </c>
      <c r="V14" s="12">
        <f>2+2+3+3</f>
        <v>10</v>
      </c>
      <c r="W14" s="12">
        <v>11</v>
      </c>
      <c r="X14" s="12">
        <v>6</v>
      </c>
      <c r="Y14" s="12"/>
      <c r="Z14" s="12"/>
      <c r="AA14" s="12"/>
      <c r="AB14" s="12"/>
      <c r="AC14" s="13">
        <v>5</v>
      </c>
      <c r="AD14" s="12">
        <v>2</v>
      </c>
      <c r="AE14" s="12"/>
      <c r="AF14" s="12">
        <v>3</v>
      </c>
      <c r="AG14" s="12">
        <v>2</v>
      </c>
      <c r="AH14" s="12"/>
      <c r="AI14" s="12"/>
      <c r="AJ14" s="12"/>
      <c r="AK14" s="12"/>
      <c r="AL14" s="12"/>
      <c r="AM14" s="12"/>
      <c r="AN14" s="12">
        <v>1</v>
      </c>
      <c r="AO14" s="12"/>
      <c r="AP14" s="12">
        <v>1</v>
      </c>
      <c r="AQ14" s="12"/>
      <c r="AR14" s="12">
        <v>8</v>
      </c>
      <c r="AS14" s="12"/>
      <c r="AT14" s="12"/>
      <c r="AU14" s="12">
        <v>1</v>
      </c>
      <c r="AV14" s="12"/>
      <c r="AW14" s="12">
        <v>3</v>
      </c>
      <c r="AX14" s="12">
        <v>3</v>
      </c>
      <c r="AY14" s="12">
        <v>3</v>
      </c>
      <c r="AZ14" s="12"/>
      <c r="BA14" s="12">
        <f>2+3</f>
        <v>5</v>
      </c>
      <c r="BB14" s="12">
        <v>3</v>
      </c>
      <c r="BC14" s="12">
        <v>1</v>
      </c>
      <c r="BD14" s="12">
        <v>2</v>
      </c>
      <c r="BE14" s="12">
        <v>3</v>
      </c>
      <c r="BF14" s="12">
        <v>5</v>
      </c>
      <c r="BG14" s="12"/>
      <c r="BH14" s="12">
        <v>1</v>
      </c>
      <c r="BI14" s="12"/>
      <c r="BJ14" s="12">
        <f>2+3</f>
        <v>5</v>
      </c>
      <c r="BK14" s="12">
        <v>2</v>
      </c>
      <c r="BL14" s="12"/>
      <c r="BM14" s="12"/>
      <c r="BN14" s="12"/>
      <c r="BO14" s="12">
        <f>12+4+3+9+1+3+2+2+4+3+1+5</f>
        <v>49</v>
      </c>
      <c r="BP14" s="12">
        <f>4+12</f>
        <v>16</v>
      </c>
      <c r="BQ14" s="12"/>
      <c r="BR14" s="12"/>
      <c r="BS14" s="12"/>
      <c r="BT14" s="12"/>
      <c r="BU14" s="12"/>
      <c r="BV14" s="12">
        <f>3+2</f>
        <v>5</v>
      </c>
      <c r="BW14" s="12"/>
      <c r="BX14" s="12">
        <f>3+5+3+1+2+2</f>
        <v>16</v>
      </c>
      <c r="BY14" s="12">
        <f>1+4+18</f>
        <v>23</v>
      </c>
      <c r="BZ14" s="12">
        <v>27</v>
      </c>
      <c r="CA14" s="12"/>
      <c r="CB14" s="12"/>
      <c r="CC14" s="12">
        <f>24+200</f>
        <v>224</v>
      </c>
      <c r="CD14" s="12">
        <f>15+138</f>
        <v>153</v>
      </c>
      <c r="CE14" s="12"/>
      <c r="CF14" s="12"/>
      <c r="CG14" s="12"/>
      <c r="CH14" s="12">
        <f>1+3</f>
        <v>4</v>
      </c>
      <c r="CI14" s="14"/>
      <c r="CJ14" s="14"/>
      <c r="CK14" s="12">
        <v>17</v>
      </c>
      <c r="CL14" s="14"/>
      <c r="CM14" s="14"/>
      <c r="CN14" s="12">
        <v>92</v>
      </c>
      <c r="CO14" s="12">
        <v>800</v>
      </c>
      <c r="CP14" s="14"/>
      <c r="CQ14" s="14"/>
      <c r="CR14" s="14"/>
      <c r="CS14" s="15"/>
      <c r="CT14" s="14"/>
      <c r="CU14" s="15"/>
      <c r="CV14" s="14"/>
      <c r="CW14" s="14"/>
      <c r="CX14" s="15"/>
      <c r="CY14" s="14"/>
      <c r="CZ14" s="14"/>
      <c r="DA14" s="12"/>
      <c r="DB14" s="12"/>
      <c r="DC14" s="14"/>
      <c r="DD14" s="14"/>
      <c r="DE14" s="12">
        <f>34+25</f>
        <v>59</v>
      </c>
      <c r="DF14" s="12">
        <v>11</v>
      </c>
      <c r="DG14" s="12"/>
      <c r="DH14" s="12"/>
      <c r="DI14" s="12"/>
      <c r="DJ14" s="12"/>
      <c r="DK14" s="12">
        <v>29</v>
      </c>
      <c r="DL14" s="12"/>
      <c r="DM14" s="15"/>
      <c r="DN14" s="14"/>
      <c r="DO14" s="12">
        <f>7+3</f>
        <v>10</v>
      </c>
      <c r="DP14" s="12">
        <v>3</v>
      </c>
      <c r="DQ14" s="14">
        <f>2+6+1+3+4+3+3+8+3+3</f>
        <v>36</v>
      </c>
      <c r="DR14" s="14">
        <v>24</v>
      </c>
      <c r="DS14" s="15">
        <f>3+3</f>
        <v>6</v>
      </c>
      <c r="DT14" s="15"/>
      <c r="DU14" s="14"/>
      <c r="DV14" s="14"/>
      <c r="DW14" s="15"/>
      <c r="DX14" s="12">
        <v>21</v>
      </c>
      <c r="DY14" s="12">
        <v>15</v>
      </c>
      <c r="DZ14" s="14"/>
      <c r="EA14" s="12">
        <v>144</v>
      </c>
      <c r="EB14" s="12">
        <f>5+400+300+1</f>
        <v>706</v>
      </c>
      <c r="EC14" s="12">
        <v>8</v>
      </c>
      <c r="ED14" s="12">
        <v>3.5</v>
      </c>
      <c r="EE14" s="12"/>
      <c r="EF14" s="12"/>
      <c r="EG14" s="12"/>
    </row>
    <row r="15" spans="1:137" s="2" customFormat="1" ht="12.75" x14ac:dyDescent="0.2">
      <c r="A15" s="8" t="s">
        <v>90</v>
      </c>
      <c r="B15" s="9">
        <f>SUM(B16)</f>
        <v>3</v>
      </c>
      <c r="C15" s="9">
        <f t="shared" ref="C15:CN21" si="9">SUM(C16)</f>
        <v>33</v>
      </c>
      <c r="D15" s="9"/>
      <c r="E15" s="9"/>
      <c r="F15" s="9"/>
      <c r="G15" s="9">
        <f t="shared" si="9"/>
        <v>3</v>
      </c>
      <c r="H15" s="9">
        <f t="shared" si="9"/>
        <v>0</v>
      </c>
      <c r="I15" s="9"/>
      <c r="J15" s="9"/>
      <c r="K15" s="9">
        <f t="shared" si="9"/>
        <v>0</v>
      </c>
      <c r="L15" s="9">
        <f t="shared" si="9"/>
        <v>1</v>
      </c>
      <c r="M15" s="9"/>
      <c r="N15" s="9"/>
      <c r="O15" s="9"/>
      <c r="P15" s="9">
        <f t="shared" si="9"/>
        <v>12</v>
      </c>
      <c r="Q15" s="9">
        <f t="shared" si="9"/>
        <v>12</v>
      </c>
      <c r="R15" s="9"/>
      <c r="S15" s="9">
        <f t="shared" si="9"/>
        <v>2</v>
      </c>
      <c r="T15" s="9">
        <f t="shared" si="9"/>
        <v>0</v>
      </c>
      <c r="U15" s="9">
        <f t="shared" si="9"/>
        <v>0</v>
      </c>
      <c r="V15" s="9">
        <f t="shared" si="9"/>
        <v>7</v>
      </c>
      <c r="W15" s="9">
        <f t="shared" si="9"/>
        <v>0</v>
      </c>
      <c r="X15" s="9">
        <f t="shared" si="9"/>
        <v>0</v>
      </c>
      <c r="Y15" s="9">
        <f t="shared" si="9"/>
        <v>0</v>
      </c>
      <c r="Z15" s="10">
        <f t="shared" si="9"/>
        <v>0</v>
      </c>
      <c r="AA15" s="10">
        <f t="shared" si="9"/>
        <v>0</v>
      </c>
      <c r="AB15" s="10"/>
      <c r="AC15" s="10">
        <f t="shared" si="9"/>
        <v>2</v>
      </c>
      <c r="AD15" s="10">
        <f t="shared" si="9"/>
        <v>0</v>
      </c>
      <c r="AE15" s="10"/>
      <c r="AF15" s="10">
        <f t="shared" si="9"/>
        <v>3</v>
      </c>
      <c r="AG15" s="10">
        <f t="shared" si="9"/>
        <v>0</v>
      </c>
      <c r="AH15" s="10"/>
      <c r="AI15" s="10"/>
      <c r="AJ15" s="10"/>
      <c r="AK15" s="10"/>
      <c r="AL15" s="10"/>
      <c r="AM15" s="10"/>
      <c r="AN15" s="10">
        <f t="shared" si="9"/>
        <v>0</v>
      </c>
      <c r="AO15" s="10">
        <f t="shared" si="9"/>
        <v>4</v>
      </c>
      <c r="AP15" s="10"/>
      <c r="AQ15" s="10"/>
      <c r="AR15" s="10">
        <f t="shared" si="9"/>
        <v>0</v>
      </c>
      <c r="AS15" s="10"/>
      <c r="AT15" s="10"/>
      <c r="AU15" s="10">
        <f t="shared" si="9"/>
        <v>0</v>
      </c>
      <c r="AV15" s="10"/>
      <c r="AW15" s="10">
        <f t="shared" si="9"/>
        <v>0</v>
      </c>
      <c r="AX15" s="10">
        <f t="shared" si="9"/>
        <v>0</v>
      </c>
      <c r="AY15" s="10">
        <f t="shared" si="9"/>
        <v>3</v>
      </c>
      <c r="AZ15" s="10"/>
      <c r="BA15" s="10">
        <f t="shared" si="9"/>
        <v>3</v>
      </c>
      <c r="BB15" s="10">
        <f t="shared" si="9"/>
        <v>0</v>
      </c>
      <c r="BC15" s="10">
        <f t="shared" si="9"/>
        <v>0</v>
      </c>
      <c r="BD15" s="10">
        <f t="shared" si="9"/>
        <v>8</v>
      </c>
      <c r="BE15" s="10">
        <f t="shared" si="9"/>
        <v>0</v>
      </c>
      <c r="BF15" s="10">
        <f t="shared" si="9"/>
        <v>0</v>
      </c>
      <c r="BG15" s="10"/>
      <c r="BH15" s="10">
        <f t="shared" si="9"/>
        <v>0</v>
      </c>
      <c r="BI15" s="10"/>
      <c r="BJ15" s="10">
        <f t="shared" si="9"/>
        <v>7</v>
      </c>
      <c r="BK15" s="10">
        <f t="shared" si="9"/>
        <v>0</v>
      </c>
      <c r="BL15" s="10">
        <f t="shared" si="9"/>
        <v>0</v>
      </c>
      <c r="BM15" s="10"/>
      <c r="BN15" s="10"/>
      <c r="BO15" s="10">
        <f t="shared" si="9"/>
        <v>58</v>
      </c>
      <c r="BP15" s="10">
        <f t="shared" si="9"/>
        <v>0</v>
      </c>
      <c r="BQ15" s="10"/>
      <c r="BR15" s="10"/>
      <c r="BS15" s="10"/>
      <c r="BT15" s="10"/>
      <c r="BU15" s="17">
        <f t="shared" si="9"/>
        <v>32</v>
      </c>
      <c r="BV15" s="9">
        <f t="shared" si="9"/>
        <v>0</v>
      </c>
      <c r="BW15" s="9">
        <f t="shared" si="9"/>
        <v>11</v>
      </c>
      <c r="BX15" s="9">
        <f t="shared" si="9"/>
        <v>0</v>
      </c>
      <c r="BY15" s="9">
        <f t="shared" si="9"/>
        <v>31</v>
      </c>
      <c r="BZ15" s="9">
        <f t="shared" si="9"/>
        <v>0</v>
      </c>
      <c r="CA15" s="9"/>
      <c r="CB15" s="9"/>
      <c r="CC15" s="9">
        <f t="shared" si="9"/>
        <v>200</v>
      </c>
      <c r="CD15" s="9">
        <f t="shared" si="9"/>
        <v>138</v>
      </c>
      <c r="CE15" s="9">
        <f t="shared" si="9"/>
        <v>0</v>
      </c>
      <c r="CF15" s="9"/>
      <c r="CG15" s="9"/>
      <c r="CH15" s="17">
        <f t="shared" si="9"/>
        <v>0</v>
      </c>
      <c r="CI15" s="9">
        <f t="shared" si="9"/>
        <v>1</v>
      </c>
      <c r="CJ15" s="9">
        <f t="shared" si="9"/>
        <v>0</v>
      </c>
      <c r="CK15" s="9">
        <f t="shared" si="9"/>
        <v>4</v>
      </c>
      <c r="CL15" s="9">
        <f t="shared" si="9"/>
        <v>0</v>
      </c>
      <c r="CM15" s="9"/>
      <c r="CN15" s="9">
        <f t="shared" si="9"/>
        <v>92</v>
      </c>
      <c r="CO15" s="9">
        <f t="shared" ref="CO15:DZ17" si="10">SUM(CO16)</f>
        <v>800</v>
      </c>
      <c r="CP15" s="10">
        <f t="shared" si="10"/>
        <v>48</v>
      </c>
      <c r="CQ15" s="10">
        <f t="shared" si="10"/>
        <v>24</v>
      </c>
      <c r="CR15" s="10"/>
      <c r="CS15" s="10">
        <f t="shared" si="10"/>
        <v>1</v>
      </c>
      <c r="CT15" s="10">
        <f t="shared" si="10"/>
        <v>92</v>
      </c>
      <c r="CU15" s="10">
        <f t="shared" si="10"/>
        <v>5</v>
      </c>
      <c r="CV15" s="10">
        <f t="shared" si="10"/>
        <v>1</v>
      </c>
      <c r="CW15" s="10">
        <f t="shared" si="10"/>
        <v>2</v>
      </c>
      <c r="CX15" s="10">
        <f t="shared" si="10"/>
        <v>1</v>
      </c>
      <c r="CY15" s="10">
        <f t="shared" si="10"/>
        <v>9</v>
      </c>
      <c r="CZ15" s="10">
        <f t="shared" si="10"/>
        <v>16</v>
      </c>
      <c r="DA15" s="18"/>
      <c r="DB15" s="18"/>
      <c r="DC15" s="18"/>
      <c r="DD15" s="18"/>
      <c r="DE15" s="18">
        <f t="shared" ref="DE15:DH17" si="11">SUM(DE16)</f>
        <v>0</v>
      </c>
      <c r="DF15" s="18">
        <f t="shared" si="11"/>
        <v>44</v>
      </c>
      <c r="DG15" s="18"/>
      <c r="DH15" s="18">
        <f t="shared" si="11"/>
        <v>22</v>
      </c>
      <c r="DI15" s="18"/>
      <c r="DJ15" s="18"/>
      <c r="DK15" s="18">
        <f>SUM(DK16)</f>
        <v>29</v>
      </c>
      <c r="DL15" s="18">
        <f>SUM(DL16)</f>
        <v>0</v>
      </c>
      <c r="DM15" s="18">
        <f>SUM(DM16)</f>
        <v>0</v>
      </c>
      <c r="DN15" s="18"/>
      <c r="DO15" s="10">
        <f>SUM(DO16)</f>
        <v>9</v>
      </c>
      <c r="DP15" s="10">
        <f>SUM(DP16)</f>
        <v>2</v>
      </c>
      <c r="DQ15" s="18">
        <f t="shared" ref="DQ15" si="12">SUM(DQ16)</f>
        <v>58</v>
      </c>
      <c r="DR15" s="18">
        <f t="shared" si="10"/>
        <v>0</v>
      </c>
      <c r="DS15" s="10">
        <f t="shared" si="10"/>
        <v>2</v>
      </c>
      <c r="DT15" s="10"/>
      <c r="DU15" s="10">
        <f t="shared" si="10"/>
        <v>3</v>
      </c>
      <c r="DV15" s="10">
        <f t="shared" si="10"/>
        <v>4</v>
      </c>
      <c r="DW15" s="18">
        <f t="shared" si="10"/>
        <v>0</v>
      </c>
      <c r="DX15" s="18">
        <f t="shared" si="10"/>
        <v>21</v>
      </c>
      <c r="DY15" s="18">
        <f>SUM(DY16)</f>
        <v>15</v>
      </c>
      <c r="DZ15" s="18">
        <f t="shared" si="10"/>
        <v>0</v>
      </c>
      <c r="EA15" s="18">
        <f t="shared" ref="EA15:EC17" si="13">SUM(EA16)</f>
        <v>150</v>
      </c>
      <c r="EB15" s="18">
        <f t="shared" si="13"/>
        <v>766</v>
      </c>
      <c r="EC15" s="10">
        <f t="shared" si="13"/>
        <v>0</v>
      </c>
      <c r="ED15" s="18">
        <f>SUM(ED16)</f>
        <v>3</v>
      </c>
      <c r="EE15" s="18"/>
      <c r="EF15" s="18"/>
      <c r="EG15" s="18"/>
    </row>
    <row r="16" spans="1:137" s="2" customFormat="1" ht="12.75" x14ac:dyDescent="0.2">
      <c r="A16" s="11" t="s">
        <v>6</v>
      </c>
      <c r="B16" s="12">
        <v>3</v>
      </c>
      <c r="C16" s="12">
        <f>12+17+4</f>
        <v>33</v>
      </c>
      <c r="D16" s="12"/>
      <c r="E16" s="12"/>
      <c r="F16" s="12"/>
      <c r="G16" s="12">
        <v>3</v>
      </c>
      <c r="H16" s="12"/>
      <c r="I16" s="12"/>
      <c r="J16" s="12"/>
      <c r="K16" s="12"/>
      <c r="L16" s="12">
        <v>1</v>
      </c>
      <c r="M16" s="12"/>
      <c r="N16" s="12"/>
      <c r="O16" s="12"/>
      <c r="P16" s="12">
        <v>12</v>
      </c>
      <c r="Q16" s="12">
        <v>12</v>
      </c>
      <c r="R16" s="12"/>
      <c r="S16" s="12">
        <v>2</v>
      </c>
      <c r="T16" s="12"/>
      <c r="U16" s="12"/>
      <c r="V16" s="12">
        <f>3+4</f>
        <v>7</v>
      </c>
      <c r="W16" s="12"/>
      <c r="X16" s="12"/>
      <c r="Y16" s="12"/>
      <c r="Z16" s="12"/>
      <c r="AA16" s="12"/>
      <c r="AB16" s="12"/>
      <c r="AC16" s="12">
        <v>2</v>
      </c>
      <c r="AD16" s="12"/>
      <c r="AE16" s="12"/>
      <c r="AF16" s="12">
        <f>2+1</f>
        <v>3</v>
      </c>
      <c r="AG16" s="12"/>
      <c r="AH16" s="12"/>
      <c r="AI16" s="12"/>
      <c r="AJ16" s="12"/>
      <c r="AK16" s="12"/>
      <c r="AL16" s="12"/>
      <c r="AM16" s="12"/>
      <c r="AN16" s="12"/>
      <c r="AO16" s="12">
        <v>4</v>
      </c>
      <c r="AP16" s="12"/>
      <c r="AQ16" s="12"/>
      <c r="AR16" s="12"/>
      <c r="AS16" s="12"/>
      <c r="AT16" s="12"/>
      <c r="AU16" s="12"/>
      <c r="AV16" s="12"/>
      <c r="AW16" s="12"/>
      <c r="AX16" s="12"/>
      <c r="AY16" s="12">
        <v>3</v>
      </c>
      <c r="AZ16" s="12"/>
      <c r="BA16" s="12">
        <v>3</v>
      </c>
      <c r="BB16" s="12"/>
      <c r="BC16" s="12"/>
      <c r="BD16" s="12">
        <f>5+3</f>
        <v>8</v>
      </c>
      <c r="BE16" s="12"/>
      <c r="BF16" s="12"/>
      <c r="BG16" s="12"/>
      <c r="BH16" s="20"/>
      <c r="BI16" s="20"/>
      <c r="BJ16" s="12">
        <f>1+6</f>
        <v>7</v>
      </c>
      <c r="BK16" s="12"/>
      <c r="BL16" s="12"/>
      <c r="BM16" s="12"/>
      <c r="BN16" s="12"/>
      <c r="BO16" s="12">
        <f>15+11+9+1+4+1+3+1+10+3</f>
        <v>58</v>
      </c>
      <c r="BP16" s="12"/>
      <c r="BQ16" s="12"/>
      <c r="BR16" s="12"/>
      <c r="BS16" s="12"/>
      <c r="BT16" s="12"/>
      <c r="BU16" s="12">
        <f>3+29</f>
        <v>32</v>
      </c>
      <c r="BV16" s="12"/>
      <c r="BW16" s="12">
        <v>11</v>
      </c>
      <c r="BX16" s="12"/>
      <c r="BY16" s="12">
        <f>6+6+12+7</f>
        <v>31</v>
      </c>
      <c r="BZ16" s="12"/>
      <c r="CA16" s="12"/>
      <c r="CB16" s="12"/>
      <c r="CC16" s="12">
        <v>200</v>
      </c>
      <c r="CD16" s="12">
        <v>138</v>
      </c>
      <c r="CE16" s="12"/>
      <c r="CF16" s="12"/>
      <c r="CG16" s="12"/>
      <c r="CH16" s="12"/>
      <c r="CI16" s="12">
        <v>1</v>
      </c>
      <c r="CJ16" s="14"/>
      <c r="CK16" s="12">
        <v>4</v>
      </c>
      <c r="CL16" s="14"/>
      <c r="CM16" s="14"/>
      <c r="CN16" s="12">
        <v>92</v>
      </c>
      <c r="CO16" s="12">
        <v>800</v>
      </c>
      <c r="CP16" s="12">
        <v>48</v>
      </c>
      <c r="CQ16" s="12">
        <v>24</v>
      </c>
      <c r="CR16" s="12"/>
      <c r="CS16" s="12">
        <v>1</v>
      </c>
      <c r="CT16" s="12">
        <f>1+69+20+2</f>
        <v>92</v>
      </c>
      <c r="CU16" s="12">
        <v>5</v>
      </c>
      <c r="CV16" s="12">
        <v>1</v>
      </c>
      <c r="CW16" s="12">
        <v>2</v>
      </c>
      <c r="CX16" s="12">
        <v>1</v>
      </c>
      <c r="CY16" s="12">
        <v>9</v>
      </c>
      <c r="CZ16" s="12">
        <f>2+6+3+2+3</f>
        <v>16</v>
      </c>
      <c r="DA16" s="12"/>
      <c r="DB16" s="12"/>
      <c r="DC16" s="12"/>
      <c r="DD16" s="12"/>
      <c r="DE16" s="12"/>
      <c r="DF16" s="12">
        <f>25+6+13</f>
        <v>44</v>
      </c>
      <c r="DG16" s="12"/>
      <c r="DH16" s="12">
        <v>22</v>
      </c>
      <c r="DI16" s="12"/>
      <c r="DJ16" s="12"/>
      <c r="DK16" s="12">
        <v>29</v>
      </c>
      <c r="DL16" s="12"/>
      <c r="DM16" s="15"/>
      <c r="DN16" s="12"/>
      <c r="DO16" s="12">
        <f>3+6</f>
        <v>9</v>
      </c>
      <c r="DP16" s="12">
        <v>2</v>
      </c>
      <c r="DQ16" s="12">
        <f>4+18+3+1+1+3+1+7+5+2+1+12</f>
        <v>58</v>
      </c>
      <c r="DR16" s="12"/>
      <c r="DS16" s="12">
        <v>2</v>
      </c>
      <c r="DT16" s="12"/>
      <c r="DU16" s="12">
        <v>3</v>
      </c>
      <c r="DV16" s="14">
        <v>4</v>
      </c>
      <c r="DW16" s="15"/>
      <c r="DX16" s="12">
        <v>21</v>
      </c>
      <c r="DY16" s="12">
        <v>15</v>
      </c>
      <c r="DZ16" s="14"/>
      <c r="EA16" s="12">
        <f>6+144</f>
        <v>150</v>
      </c>
      <c r="EB16" s="12">
        <f>80+30+20+10+2+24+300+300</f>
        <v>766</v>
      </c>
      <c r="EC16" s="12"/>
      <c r="ED16" s="12">
        <v>3</v>
      </c>
      <c r="EE16" s="12"/>
      <c r="EF16" s="12"/>
      <c r="EG16" s="12"/>
    </row>
    <row r="17" spans="1:137" s="2" customFormat="1" ht="12.75" x14ac:dyDescent="0.2">
      <c r="A17" s="8" t="s">
        <v>91</v>
      </c>
      <c r="B17" s="9">
        <f>SUM(B18)</f>
        <v>6</v>
      </c>
      <c r="C17" s="9">
        <f t="shared" si="9"/>
        <v>88</v>
      </c>
      <c r="D17" s="9"/>
      <c r="E17" s="9"/>
      <c r="F17" s="9"/>
      <c r="G17" s="9">
        <f t="shared" si="9"/>
        <v>117</v>
      </c>
      <c r="H17" s="9">
        <f t="shared" si="9"/>
        <v>20</v>
      </c>
      <c r="I17" s="9"/>
      <c r="J17" s="9"/>
      <c r="K17" s="9">
        <f t="shared" si="9"/>
        <v>0</v>
      </c>
      <c r="L17" s="9">
        <f t="shared" si="9"/>
        <v>0</v>
      </c>
      <c r="M17" s="9"/>
      <c r="N17" s="9"/>
      <c r="O17" s="9"/>
      <c r="P17" s="9">
        <f t="shared" si="9"/>
        <v>8</v>
      </c>
      <c r="Q17" s="9">
        <f t="shared" si="9"/>
        <v>3</v>
      </c>
      <c r="R17" s="9"/>
      <c r="S17" s="9">
        <f t="shared" si="9"/>
        <v>7</v>
      </c>
      <c r="T17" s="9">
        <f t="shared" si="9"/>
        <v>1</v>
      </c>
      <c r="U17" s="9">
        <f t="shared" si="9"/>
        <v>0</v>
      </c>
      <c r="V17" s="9">
        <f t="shared" si="9"/>
        <v>9</v>
      </c>
      <c r="W17" s="9">
        <f t="shared" si="9"/>
        <v>0</v>
      </c>
      <c r="X17" s="9">
        <f t="shared" si="9"/>
        <v>0</v>
      </c>
      <c r="Y17" s="9">
        <f t="shared" si="9"/>
        <v>3</v>
      </c>
      <c r="Z17" s="10">
        <f t="shared" si="9"/>
        <v>9</v>
      </c>
      <c r="AA17" s="10">
        <f t="shared" si="9"/>
        <v>2</v>
      </c>
      <c r="AB17" s="10"/>
      <c r="AC17" s="10">
        <f t="shared" si="9"/>
        <v>0</v>
      </c>
      <c r="AD17" s="10">
        <f t="shared" si="9"/>
        <v>6</v>
      </c>
      <c r="AE17" s="10"/>
      <c r="AF17" s="10">
        <f t="shared" si="9"/>
        <v>2</v>
      </c>
      <c r="AG17" s="10">
        <f t="shared" si="9"/>
        <v>0</v>
      </c>
      <c r="AH17" s="10"/>
      <c r="AI17" s="10"/>
      <c r="AJ17" s="10"/>
      <c r="AK17" s="10"/>
      <c r="AL17" s="10"/>
      <c r="AM17" s="10"/>
      <c r="AN17" s="10">
        <f t="shared" si="9"/>
        <v>0</v>
      </c>
      <c r="AO17" s="10">
        <f t="shared" si="9"/>
        <v>0</v>
      </c>
      <c r="AP17" s="10"/>
      <c r="AQ17" s="10"/>
      <c r="AR17" s="10">
        <f t="shared" si="9"/>
        <v>0</v>
      </c>
      <c r="AS17" s="10"/>
      <c r="AT17" s="10"/>
      <c r="AU17" s="10">
        <f t="shared" si="9"/>
        <v>0</v>
      </c>
      <c r="AV17" s="10"/>
      <c r="AW17" s="10">
        <f t="shared" si="9"/>
        <v>0</v>
      </c>
      <c r="AX17" s="10">
        <f t="shared" si="9"/>
        <v>0</v>
      </c>
      <c r="AY17" s="10">
        <f t="shared" si="9"/>
        <v>0</v>
      </c>
      <c r="AZ17" s="10"/>
      <c r="BA17" s="10">
        <f t="shared" si="9"/>
        <v>0</v>
      </c>
      <c r="BB17" s="10">
        <f t="shared" si="9"/>
        <v>0</v>
      </c>
      <c r="BC17" s="10">
        <f t="shared" si="9"/>
        <v>3</v>
      </c>
      <c r="BD17" s="10">
        <f t="shared" si="9"/>
        <v>0</v>
      </c>
      <c r="BE17" s="10">
        <f t="shared" si="9"/>
        <v>0</v>
      </c>
      <c r="BF17" s="10">
        <f t="shared" si="9"/>
        <v>0</v>
      </c>
      <c r="BG17" s="10"/>
      <c r="BH17" s="10">
        <f t="shared" si="9"/>
        <v>0</v>
      </c>
      <c r="BI17" s="10"/>
      <c r="BJ17" s="10">
        <f t="shared" si="9"/>
        <v>0</v>
      </c>
      <c r="BK17" s="10">
        <f t="shared" si="9"/>
        <v>0</v>
      </c>
      <c r="BL17" s="10">
        <f t="shared" si="9"/>
        <v>3</v>
      </c>
      <c r="BM17" s="10"/>
      <c r="BN17" s="10"/>
      <c r="BO17" s="10">
        <f t="shared" si="9"/>
        <v>38</v>
      </c>
      <c r="BP17" s="10">
        <f t="shared" si="9"/>
        <v>0</v>
      </c>
      <c r="BQ17" s="10"/>
      <c r="BR17" s="10"/>
      <c r="BS17" s="10"/>
      <c r="BT17" s="10"/>
      <c r="BU17" s="17">
        <f t="shared" si="9"/>
        <v>0</v>
      </c>
      <c r="BV17" s="9">
        <f t="shared" si="9"/>
        <v>0</v>
      </c>
      <c r="BW17" s="9">
        <f t="shared" si="9"/>
        <v>0</v>
      </c>
      <c r="BX17" s="9">
        <f t="shared" si="9"/>
        <v>1</v>
      </c>
      <c r="BY17" s="9">
        <f t="shared" si="9"/>
        <v>3</v>
      </c>
      <c r="BZ17" s="9">
        <f t="shared" si="9"/>
        <v>1</v>
      </c>
      <c r="CA17" s="9"/>
      <c r="CB17" s="9"/>
      <c r="CC17" s="9">
        <f t="shared" si="9"/>
        <v>200</v>
      </c>
      <c r="CD17" s="9">
        <f t="shared" si="9"/>
        <v>138</v>
      </c>
      <c r="CE17" s="9">
        <f t="shared" si="9"/>
        <v>15</v>
      </c>
      <c r="CF17" s="9"/>
      <c r="CG17" s="9"/>
      <c r="CH17" s="17">
        <f t="shared" si="9"/>
        <v>0</v>
      </c>
      <c r="CI17" s="9">
        <f t="shared" si="9"/>
        <v>0</v>
      </c>
      <c r="CJ17" s="9">
        <f t="shared" si="9"/>
        <v>115</v>
      </c>
      <c r="CK17" s="9">
        <f t="shared" si="9"/>
        <v>6</v>
      </c>
      <c r="CL17" s="9">
        <f t="shared" si="9"/>
        <v>6</v>
      </c>
      <c r="CM17" s="9"/>
      <c r="CN17" s="9">
        <f t="shared" si="9"/>
        <v>104</v>
      </c>
      <c r="CO17" s="9">
        <f t="shared" si="10"/>
        <v>1200</v>
      </c>
      <c r="CP17" s="10">
        <f t="shared" si="10"/>
        <v>0</v>
      </c>
      <c r="CQ17" s="10">
        <f t="shared" si="10"/>
        <v>0</v>
      </c>
      <c r="CR17" s="10"/>
      <c r="CS17" s="10">
        <f t="shared" si="10"/>
        <v>0</v>
      </c>
      <c r="CT17" s="10">
        <f t="shared" si="10"/>
        <v>0</v>
      </c>
      <c r="CU17" s="10">
        <f t="shared" si="10"/>
        <v>0</v>
      </c>
      <c r="CV17" s="10">
        <f t="shared" si="10"/>
        <v>0</v>
      </c>
      <c r="CW17" s="10">
        <f t="shared" si="10"/>
        <v>0</v>
      </c>
      <c r="CX17" s="10">
        <f t="shared" si="10"/>
        <v>1</v>
      </c>
      <c r="CY17" s="10">
        <f t="shared" si="10"/>
        <v>0</v>
      </c>
      <c r="CZ17" s="10">
        <f t="shared" si="10"/>
        <v>15</v>
      </c>
      <c r="DA17" s="18"/>
      <c r="DB17" s="18"/>
      <c r="DC17" s="18"/>
      <c r="DD17" s="18"/>
      <c r="DE17" s="18">
        <f t="shared" si="11"/>
        <v>0</v>
      </c>
      <c r="DF17" s="18">
        <f t="shared" si="11"/>
        <v>50</v>
      </c>
      <c r="DG17" s="18"/>
      <c r="DH17" s="18">
        <f t="shared" si="11"/>
        <v>0</v>
      </c>
      <c r="DI17" s="18"/>
      <c r="DJ17" s="18"/>
      <c r="DK17" s="18">
        <f>SUM(DK18)</f>
        <v>30</v>
      </c>
      <c r="DL17" s="18">
        <f>SUM(DL18)</f>
        <v>0</v>
      </c>
      <c r="DM17" s="18">
        <f>SUM(DM18)</f>
        <v>6</v>
      </c>
      <c r="DN17" s="18"/>
      <c r="DO17" s="10">
        <f>SUM(DO18)</f>
        <v>16</v>
      </c>
      <c r="DP17" s="10">
        <f>SUM(DP18)</f>
        <v>0</v>
      </c>
      <c r="DQ17" s="18">
        <f t="shared" ref="DQ17" si="14">SUM(DQ18)</f>
        <v>63</v>
      </c>
      <c r="DR17" s="18">
        <f t="shared" si="10"/>
        <v>0</v>
      </c>
      <c r="DS17" s="18">
        <f t="shared" si="10"/>
        <v>0</v>
      </c>
      <c r="DT17" s="18"/>
      <c r="DU17" s="18">
        <f t="shared" si="10"/>
        <v>0</v>
      </c>
      <c r="DV17" s="18">
        <f t="shared" si="10"/>
        <v>0</v>
      </c>
      <c r="DW17" s="18">
        <f t="shared" si="10"/>
        <v>9</v>
      </c>
      <c r="DX17" s="18">
        <f t="shared" si="10"/>
        <v>21</v>
      </c>
      <c r="DY17" s="18">
        <f>SUM(DY18)</f>
        <v>15</v>
      </c>
      <c r="DZ17" s="18">
        <f t="shared" si="10"/>
        <v>5</v>
      </c>
      <c r="EA17" s="18">
        <f t="shared" ref="EA17:EB17" si="15">SUM(EA18)</f>
        <v>100</v>
      </c>
      <c r="EB17" s="18">
        <f t="shared" si="15"/>
        <v>1400</v>
      </c>
      <c r="EC17" s="10">
        <f t="shared" si="13"/>
        <v>0</v>
      </c>
      <c r="ED17" s="18">
        <f>SUM(ED18)</f>
        <v>3</v>
      </c>
      <c r="EE17" s="18"/>
      <c r="EF17" s="18"/>
      <c r="EG17" s="18"/>
    </row>
    <row r="18" spans="1:137" s="2" customFormat="1" ht="12.75" x14ac:dyDescent="0.2">
      <c r="A18" s="11" t="s">
        <v>5</v>
      </c>
      <c r="B18" s="12">
        <v>6</v>
      </c>
      <c r="C18" s="12">
        <f>3+2+7+1+60+15</f>
        <v>88</v>
      </c>
      <c r="D18" s="12"/>
      <c r="E18" s="12"/>
      <c r="F18" s="12"/>
      <c r="G18" s="12">
        <f>5+4+3+103+2</f>
        <v>117</v>
      </c>
      <c r="H18" s="12">
        <v>20</v>
      </c>
      <c r="I18" s="12"/>
      <c r="J18" s="12"/>
      <c r="K18" s="12"/>
      <c r="L18" s="12"/>
      <c r="M18" s="12"/>
      <c r="N18" s="12"/>
      <c r="O18" s="12"/>
      <c r="P18" s="12">
        <v>8</v>
      </c>
      <c r="Q18" s="12">
        <v>3</v>
      </c>
      <c r="R18" s="12"/>
      <c r="S18" s="12">
        <f>3+2+1+1</f>
        <v>7</v>
      </c>
      <c r="T18" s="12">
        <v>1</v>
      </c>
      <c r="U18" s="12"/>
      <c r="V18" s="12">
        <f>3+3+3</f>
        <v>9</v>
      </c>
      <c r="W18" s="12"/>
      <c r="X18" s="12"/>
      <c r="Y18" s="12">
        <v>3</v>
      </c>
      <c r="Z18" s="12">
        <v>9</v>
      </c>
      <c r="AA18" s="12">
        <v>2</v>
      </c>
      <c r="AB18" s="12"/>
      <c r="AC18" s="20"/>
      <c r="AD18" s="12">
        <v>6</v>
      </c>
      <c r="AE18" s="12"/>
      <c r="AF18" s="12">
        <v>2</v>
      </c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>
        <v>3</v>
      </c>
      <c r="BD18" s="12"/>
      <c r="BE18" s="12"/>
      <c r="BF18" s="12"/>
      <c r="BG18" s="12"/>
      <c r="BH18" s="20"/>
      <c r="BI18" s="20"/>
      <c r="BJ18" s="12"/>
      <c r="BK18" s="12"/>
      <c r="BL18" s="12">
        <v>3</v>
      </c>
      <c r="BM18" s="12"/>
      <c r="BN18" s="12"/>
      <c r="BO18" s="12">
        <f>15+3+1+19</f>
        <v>38</v>
      </c>
      <c r="BP18" s="12"/>
      <c r="BQ18" s="12"/>
      <c r="BR18" s="12"/>
      <c r="BS18" s="12"/>
      <c r="BT18" s="12"/>
      <c r="BU18" s="12"/>
      <c r="BV18" s="12"/>
      <c r="BW18" s="12"/>
      <c r="BX18" s="12">
        <v>1</v>
      </c>
      <c r="BY18" s="12">
        <v>3</v>
      </c>
      <c r="BZ18" s="12">
        <v>1</v>
      </c>
      <c r="CA18" s="12"/>
      <c r="CB18" s="12"/>
      <c r="CC18" s="12">
        <v>200</v>
      </c>
      <c r="CD18" s="12">
        <v>138</v>
      </c>
      <c r="CE18" s="12">
        <f>6+9</f>
        <v>15</v>
      </c>
      <c r="CF18" s="12"/>
      <c r="CG18" s="12"/>
      <c r="CH18" s="12"/>
      <c r="CI18" s="12"/>
      <c r="CJ18" s="12">
        <v>115</v>
      </c>
      <c r="CK18" s="12">
        <v>6</v>
      </c>
      <c r="CL18" s="12">
        <v>6</v>
      </c>
      <c r="CM18" s="12"/>
      <c r="CN18" s="12">
        <f>12+92</f>
        <v>104</v>
      </c>
      <c r="CO18" s="12">
        <f>800+400</f>
        <v>1200</v>
      </c>
      <c r="CP18" s="12"/>
      <c r="CQ18" s="12"/>
      <c r="CR18" s="12"/>
      <c r="CS18" s="12"/>
      <c r="CT18" s="12"/>
      <c r="CU18" s="12"/>
      <c r="CV18" s="12"/>
      <c r="CW18" s="12"/>
      <c r="CX18" s="12">
        <v>1</v>
      </c>
      <c r="CY18" s="12"/>
      <c r="CZ18" s="12">
        <f>1+11+3</f>
        <v>15</v>
      </c>
      <c r="DA18" s="12"/>
      <c r="DB18" s="12"/>
      <c r="DC18" s="12"/>
      <c r="DD18" s="12"/>
      <c r="DE18" s="12"/>
      <c r="DF18" s="12">
        <f>25+12+13</f>
        <v>50</v>
      </c>
      <c r="DG18" s="12"/>
      <c r="DH18" s="12"/>
      <c r="DI18" s="12"/>
      <c r="DJ18" s="12"/>
      <c r="DK18" s="12">
        <v>30</v>
      </c>
      <c r="DL18" s="12"/>
      <c r="DM18" s="12">
        <v>6</v>
      </c>
      <c r="DN18" s="12"/>
      <c r="DO18" s="12">
        <v>16</v>
      </c>
      <c r="DP18" s="12"/>
      <c r="DQ18" s="12">
        <f>3+3+5+7+3+3+24+15</f>
        <v>63</v>
      </c>
      <c r="DR18" s="12"/>
      <c r="DS18" s="12"/>
      <c r="DT18" s="12"/>
      <c r="DU18" s="12"/>
      <c r="DV18" s="12"/>
      <c r="DW18" s="12">
        <v>9</v>
      </c>
      <c r="DX18" s="12">
        <v>21</v>
      </c>
      <c r="DY18" s="12">
        <v>15</v>
      </c>
      <c r="DZ18" s="12">
        <v>5</v>
      </c>
      <c r="EA18" s="12">
        <v>100</v>
      </c>
      <c r="EB18" s="12">
        <f>800+600</f>
        <v>1400</v>
      </c>
      <c r="EC18" s="12"/>
      <c r="ED18" s="12">
        <v>3</v>
      </c>
      <c r="EE18" s="12"/>
      <c r="EF18" s="12"/>
      <c r="EG18" s="12"/>
    </row>
    <row r="19" spans="1:137" s="2" customFormat="1" ht="12.75" x14ac:dyDescent="0.2">
      <c r="A19" s="8" t="s">
        <v>90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2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2"/>
      <c r="BI19" s="22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>
        <f>+CO20</f>
        <v>400</v>
      </c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</row>
    <row r="20" spans="1:137" s="2" customFormat="1" ht="12.75" x14ac:dyDescent="0.2">
      <c r="A20" s="11" t="s">
        <v>195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20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20"/>
      <c r="BI20" s="20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>
        <v>400</v>
      </c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</row>
    <row r="21" spans="1:137" s="2" customFormat="1" ht="25.5" x14ac:dyDescent="0.2">
      <c r="A21" s="8" t="s">
        <v>136</v>
      </c>
      <c r="B21" s="9">
        <f>SUM(B22)</f>
        <v>3</v>
      </c>
      <c r="C21" s="9">
        <f t="shared" si="9"/>
        <v>68</v>
      </c>
      <c r="D21" s="9">
        <f t="shared" si="9"/>
        <v>18</v>
      </c>
      <c r="E21" s="9">
        <f t="shared" si="9"/>
        <v>0</v>
      </c>
      <c r="F21" s="9"/>
      <c r="G21" s="9">
        <f t="shared" si="9"/>
        <v>26</v>
      </c>
      <c r="H21" s="9">
        <f t="shared" si="9"/>
        <v>6</v>
      </c>
      <c r="I21" s="9">
        <f t="shared" si="9"/>
        <v>3</v>
      </c>
      <c r="J21" s="9">
        <f t="shared" si="9"/>
        <v>7</v>
      </c>
      <c r="K21" s="9">
        <f t="shared" si="9"/>
        <v>3</v>
      </c>
      <c r="L21" s="9">
        <f t="shared" si="9"/>
        <v>0</v>
      </c>
      <c r="M21" s="9">
        <f t="shared" si="9"/>
        <v>0</v>
      </c>
      <c r="N21" s="9"/>
      <c r="O21" s="9"/>
      <c r="P21" s="9">
        <f t="shared" si="9"/>
        <v>0</v>
      </c>
      <c r="Q21" s="9">
        <f t="shared" si="9"/>
        <v>0</v>
      </c>
      <c r="R21" s="9"/>
      <c r="S21" s="9">
        <f t="shared" si="9"/>
        <v>3</v>
      </c>
      <c r="T21" s="9">
        <f t="shared" si="9"/>
        <v>5</v>
      </c>
      <c r="U21" s="9">
        <f t="shared" si="9"/>
        <v>0</v>
      </c>
      <c r="V21" s="9">
        <f t="shared" si="9"/>
        <v>21</v>
      </c>
      <c r="W21" s="9">
        <f t="shared" si="9"/>
        <v>0</v>
      </c>
      <c r="X21" s="9">
        <f t="shared" si="9"/>
        <v>10</v>
      </c>
      <c r="Y21" s="9">
        <f t="shared" si="9"/>
        <v>0</v>
      </c>
      <c r="Z21" s="10">
        <f t="shared" si="9"/>
        <v>0</v>
      </c>
      <c r="AA21" s="10">
        <f t="shared" si="9"/>
        <v>0</v>
      </c>
      <c r="AB21" s="10">
        <f t="shared" si="9"/>
        <v>5</v>
      </c>
      <c r="AC21" s="10">
        <f t="shared" si="9"/>
        <v>5</v>
      </c>
      <c r="AD21" s="10">
        <f t="shared" si="9"/>
        <v>0</v>
      </c>
      <c r="AE21" s="10"/>
      <c r="AF21" s="10">
        <f t="shared" si="9"/>
        <v>2</v>
      </c>
      <c r="AG21" s="10">
        <f t="shared" si="9"/>
        <v>0</v>
      </c>
      <c r="AH21" s="10"/>
      <c r="AI21" s="10"/>
      <c r="AJ21" s="10"/>
      <c r="AK21" s="10"/>
      <c r="AL21" s="10"/>
      <c r="AM21" s="10"/>
      <c r="AN21" s="10">
        <f t="shared" si="9"/>
        <v>1</v>
      </c>
      <c r="AO21" s="10">
        <f t="shared" si="9"/>
        <v>0</v>
      </c>
      <c r="AP21" s="10">
        <f t="shared" si="9"/>
        <v>0</v>
      </c>
      <c r="AQ21" s="10"/>
      <c r="AR21" s="10">
        <f t="shared" si="9"/>
        <v>8</v>
      </c>
      <c r="AS21" s="10"/>
      <c r="AT21" s="10"/>
      <c r="AU21" s="10">
        <f t="shared" si="9"/>
        <v>0</v>
      </c>
      <c r="AV21" s="10">
        <f t="shared" si="9"/>
        <v>6</v>
      </c>
      <c r="AW21" s="10">
        <f t="shared" si="9"/>
        <v>0</v>
      </c>
      <c r="AX21" s="10">
        <f t="shared" si="9"/>
        <v>0</v>
      </c>
      <c r="AY21" s="10">
        <f t="shared" si="9"/>
        <v>0</v>
      </c>
      <c r="AZ21" s="10"/>
      <c r="BA21" s="10">
        <f t="shared" si="9"/>
        <v>3</v>
      </c>
      <c r="BB21" s="10">
        <f t="shared" si="9"/>
        <v>0</v>
      </c>
      <c r="BC21" s="10">
        <f t="shared" si="9"/>
        <v>0</v>
      </c>
      <c r="BD21" s="10">
        <f t="shared" si="9"/>
        <v>5</v>
      </c>
      <c r="BE21" s="10">
        <f t="shared" si="9"/>
        <v>0</v>
      </c>
      <c r="BF21" s="10">
        <f t="shared" si="9"/>
        <v>0</v>
      </c>
      <c r="BG21" s="10">
        <f t="shared" si="9"/>
        <v>1</v>
      </c>
      <c r="BH21" s="10">
        <f t="shared" si="9"/>
        <v>0</v>
      </c>
      <c r="BI21" s="10"/>
      <c r="BJ21" s="10">
        <f t="shared" si="9"/>
        <v>0</v>
      </c>
      <c r="BK21" s="10">
        <f t="shared" si="9"/>
        <v>0</v>
      </c>
      <c r="BL21" s="10">
        <f t="shared" si="9"/>
        <v>0</v>
      </c>
      <c r="BM21" s="10">
        <f t="shared" si="9"/>
        <v>0</v>
      </c>
      <c r="BN21" s="10"/>
      <c r="BO21" s="10">
        <f t="shared" si="9"/>
        <v>0</v>
      </c>
      <c r="BP21" s="10">
        <f t="shared" si="9"/>
        <v>0</v>
      </c>
      <c r="BQ21" s="10"/>
      <c r="BR21" s="10"/>
      <c r="BS21" s="10"/>
      <c r="BT21" s="10"/>
      <c r="BU21" s="9">
        <f t="shared" si="9"/>
        <v>0</v>
      </c>
      <c r="BV21" s="9">
        <f t="shared" si="9"/>
        <v>0</v>
      </c>
      <c r="BW21" s="9">
        <f t="shared" si="9"/>
        <v>0</v>
      </c>
      <c r="BX21" s="9">
        <f t="shared" si="9"/>
        <v>0</v>
      </c>
      <c r="BY21" s="9">
        <f t="shared" si="9"/>
        <v>0</v>
      </c>
      <c r="BZ21" s="9">
        <f t="shared" si="9"/>
        <v>0</v>
      </c>
      <c r="CA21" s="9"/>
      <c r="CB21" s="9"/>
      <c r="CC21" s="9">
        <f t="shared" si="9"/>
        <v>0</v>
      </c>
      <c r="CD21" s="9">
        <f t="shared" si="9"/>
        <v>0</v>
      </c>
      <c r="CE21" s="9">
        <f t="shared" si="9"/>
        <v>0</v>
      </c>
      <c r="CF21" s="9"/>
      <c r="CG21" s="9"/>
      <c r="CH21" s="9">
        <f t="shared" si="9"/>
        <v>0</v>
      </c>
      <c r="CI21" s="9">
        <f t="shared" si="9"/>
        <v>0</v>
      </c>
      <c r="CJ21" s="9">
        <f t="shared" si="9"/>
        <v>0</v>
      </c>
      <c r="CK21" s="9">
        <f t="shared" si="9"/>
        <v>0</v>
      </c>
      <c r="CL21" s="9">
        <f t="shared" si="9"/>
        <v>0</v>
      </c>
      <c r="CM21" s="9">
        <f t="shared" si="9"/>
        <v>0</v>
      </c>
      <c r="CN21" s="9">
        <f t="shared" si="9"/>
        <v>4</v>
      </c>
      <c r="CO21" s="9">
        <f t="shared" ref="CO21:EE21" si="16">SUM(CO22)</f>
        <v>0</v>
      </c>
      <c r="CP21" s="10">
        <f t="shared" si="16"/>
        <v>0</v>
      </c>
      <c r="CQ21" s="10">
        <f t="shared" si="16"/>
        <v>0</v>
      </c>
      <c r="CR21" s="10"/>
      <c r="CS21" s="10">
        <f t="shared" si="16"/>
        <v>0</v>
      </c>
      <c r="CT21" s="10">
        <f t="shared" si="16"/>
        <v>0</v>
      </c>
      <c r="CU21" s="10">
        <f t="shared" si="16"/>
        <v>0</v>
      </c>
      <c r="CV21" s="10">
        <f t="shared" si="16"/>
        <v>0</v>
      </c>
      <c r="CW21" s="10">
        <f t="shared" si="16"/>
        <v>0</v>
      </c>
      <c r="CX21" s="10">
        <f t="shared" si="16"/>
        <v>1</v>
      </c>
      <c r="CY21" s="10">
        <f t="shared" si="16"/>
        <v>0</v>
      </c>
      <c r="CZ21" s="10">
        <f t="shared" si="16"/>
        <v>0</v>
      </c>
      <c r="DA21" s="10"/>
      <c r="DB21" s="10">
        <f t="shared" si="16"/>
        <v>0</v>
      </c>
      <c r="DC21" s="10">
        <f t="shared" si="16"/>
        <v>0</v>
      </c>
      <c r="DD21" s="10">
        <f t="shared" si="16"/>
        <v>0</v>
      </c>
      <c r="DE21" s="10">
        <f t="shared" si="16"/>
        <v>0</v>
      </c>
      <c r="DF21" s="10">
        <f t="shared" si="16"/>
        <v>0</v>
      </c>
      <c r="DG21" s="10">
        <f t="shared" si="16"/>
        <v>0</v>
      </c>
      <c r="DH21" s="10">
        <f t="shared" si="16"/>
        <v>0</v>
      </c>
      <c r="DI21" s="10">
        <f t="shared" si="16"/>
        <v>0</v>
      </c>
      <c r="DJ21" s="10"/>
      <c r="DK21" s="10">
        <f t="shared" si="16"/>
        <v>0</v>
      </c>
      <c r="DL21" s="10">
        <f t="shared" si="16"/>
        <v>0</v>
      </c>
      <c r="DM21" s="10">
        <f t="shared" si="16"/>
        <v>0</v>
      </c>
      <c r="DN21" s="10">
        <f t="shared" si="16"/>
        <v>0</v>
      </c>
      <c r="DO21" s="10">
        <f>SUM(DO22)</f>
        <v>0</v>
      </c>
      <c r="DP21" s="10">
        <f>SUM(DP22)</f>
        <v>0</v>
      </c>
      <c r="DQ21" s="10">
        <f t="shared" si="16"/>
        <v>0</v>
      </c>
      <c r="DR21" s="10">
        <f t="shared" si="16"/>
        <v>0</v>
      </c>
      <c r="DS21" s="10">
        <f t="shared" si="16"/>
        <v>0</v>
      </c>
      <c r="DT21" s="10">
        <f t="shared" si="16"/>
        <v>0</v>
      </c>
      <c r="DU21" s="10">
        <f t="shared" si="16"/>
        <v>0</v>
      </c>
      <c r="DV21" s="10">
        <f t="shared" si="16"/>
        <v>0</v>
      </c>
      <c r="DW21" s="10">
        <f t="shared" si="16"/>
        <v>0</v>
      </c>
      <c r="DX21" s="10">
        <f t="shared" si="16"/>
        <v>0</v>
      </c>
      <c r="DY21" s="10">
        <f t="shared" si="16"/>
        <v>0</v>
      </c>
      <c r="DZ21" s="10">
        <f t="shared" si="16"/>
        <v>0</v>
      </c>
      <c r="EA21" s="10">
        <f t="shared" si="16"/>
        <v>0</v>
      </c>
      <c r="EB21" s="10">
        <f t="shared" si="16"/>
        <v>0</v>
      </c>
      <c r="EC21" s="10">
        <f t="shared" si="16"/>
        <v>0</v>
      </c>
      <c r="ED21" s="10">
        <f t="shared" si="16"/>
        <v>0</v>
      </c>
      <c r="EE21" s="10">
        <f t="shared" si="16"/>
        <v>0</v>
      </c>
      <c r="EF21" s="10"/>
      <c r="EG21" s="10"/>
    </row>
    <row r="22" spans="1:137" s="2" customFormat="1" ht="12.75" x14ac:dyDescent="0.2">
      <c r="A22" s="11" t="s">
        <v>6</v>
      </c>
      <c r="B22" s="12">
        <v>3</v>
      </c>
      <c r="C22" s="12">
        <f>4+3+11+2+15+13+9+6+3+2</f>
        <v>68</v>
      </c>
      <c r="D22" s="12">
        <v>18</v>
      </c>
      <c r="E22" s="12"/>
      <c r="F22" s="12"/>
      <c r="G22" s="12">
        <f>2+2+3+4+3+12</f>
        <v>26</v>
      </c>
      <c r="H22" s="12">
        <v>6</v>
      </c>
      <c r="I22" s="12">
        <v>3</v>
      </c>
      <c r="J22" s="12">
        <v>7</v>
      </c>
      <c r="K22" s="12">
        <v>3</v>
      </c>
      <c r="L22" s="12"/>
      <c r="M22" s="12"/>
      <c r="N22" s="12"/>
      <c r="O22" s="12"/>
      <c r="P22" s="12"/>
      <c r="Q22" s="12"/>
      <c r="R22" s="12"/>
      <c r="S22" s="12">
        <v>3</v>
      </c>
      <c r="T22" s="12">
        <f>4+1</f>
        <v>5</v>
      </c>
      <c r="U22" s="12"/>
      <c r="V22" s="12">
        <f>3+3+3+6+3+3</f>
        <v>21</v>
      </c>
      <c r="W22" s="12"/>
      <c r="X22" s="12">
        <v>10</v>
      </c>
      <c r="Y22" s="12"/>
      <c r="Z22" s="12"/>
      <c r="AA22" s="12"/>
      <c r="AB22" s="12">
        <v>5</v>
      </c>
      <c r="AC22" s="20">
        <v>5</v>
      </c>
      <c r="AD22" s="12"/>
      <c r="AE22" s="12"/>
      <c r="AF22" s="12">
        <v>2</v>
      </c>
      <c r="AG22" s="12"/>
      <c r="AH22" s="12"/>
      <c r="AI22" s="12"/>
      <c r="AJ22" s="12"/>
      <c r="AK22" s="12"/>
      <c r="AL22" s="12"/>
      <c r="AM22" s="12"/>
      <c r="AN22" s="12">
        <v>1</v>
      </c>
      <c r="AO22" s="12"/>
      <c r="AP22" s="12"/>
      <c r="AQ22" s="12"/>
      <c r="AR22" s="12">
        <f>2+2+1+3</f>
        <v>8</v>
      </c>
      <c r="AS22" s="12"/>
      <c r="AT22" s="12"/>
      <c r="AU22" s="12"/>
      <c r="AV22" s="12">
        <v>6</v>
      </c>
      <c r="AW22" s="12"/>
      <c r="AX22" s="12"/>
      <c r="AY22" s="12"/>
      <c r="AZ22" s="12"/>
      <c r="BA22" s="12">
        <v>3</v>
      </c>
      <c r="BB22" s="12"/>
      <c r="BC22" s="12"/>
      <c r="BD22" s="12">
        <v>5</v>
      </c>
      <c r="BE22" s="12"/>
      <c r="BF22" s="12"/>
      <c r="BG22" s="12">
        <v>1</v>
      </c>
      <c r="BH22" s="20"/>
      <c r="BI22" s="20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>
        <v>4</v>
      </c>
      <c r="CO22" s="12"/>
      <c r="CP22" s="12"/>
      <c r="CQ22" s="12"/>
      <c r="CR22" s="12"/>
      <c r="CS22" s="12"/>
      <c r="CT22" s="12"/>
      <c r="CU22" s="12"/>
      <c r="CV22" s="12"/>
      <c r="CW22" s="12"/>
      <c r="CX22" s="12">
        <v>1</v>
      </c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</row>
    <row r="23" spans="1:137" s="2" customFormat="1" ht="25.5" x14ac:dyDescent="0.2">
      <c r="A23" s="8" t="s">
        <v>151</v>
      </c>
      <c r="B23" s="21">
        <f>+B24</f>
        <v>0</v>
      </c>
      <c r="C23" s="21">
        <f>+C24</f>
        <v>0</v>
      </c>
      <c r="D23" s="21">
        <f t="shared" ref="D23:BO23" si="17">+D24</f>
        <v>0</v>
      </c>
      <c r="E23" s="21">
        <f t="shared" si="17"/>
        <v>2</v>
      </c>
      <c r="F23" s="21">
        <f t="shared" si="17"/>
        <v>8</v>
      </c>
      <c r="G23" s="21">
        <f t="shared" si="17"/>
        <v>0</v>
      </c>
      <c r="H23" s="21">
        <f t="shared" si="17"/>
        <v>0</v>
      </c>
      <c r="I23" s="21">
        <f t="shared" si="17"/>
        <v>0</v>
      </c>
      <c r="J23" s="21">
        <f t="shared" si="17"/>
        <v>0</v>
      </c>
      <c r="K23" s="21">
        <f t="shared" si="17"/>
        <v>0</v>
      </c>
      <c r="L23" s="21">
        <f t="shared" si="17"/>
        <v>0</v>
      </c>
      <c r="M23" s="21">
        <f t="shared" si="17"/>
        <v>61</v>
      </c>
      <c r="N23" s="21">
        <f t="shared" si="17"/>
        <v>25</v>
      </c>
      <c r="O23" s="21">
        <f t="shared" si="17"/>
        <v>34</v>
      </c>
      <c r="P23" s="21">
        <f t="shared" si="17"/>
        <v>0</v>
      </c>
      <c r="Q23" s="21">
        <f t="shared" si="17"/>
        <v>0</v>
      </c>
      <c r="R23" s="21">
        <f t="shared" si="17"/>
        <v>4</v>
      </c>
      <c r="S23" s="21">
        <f t="shared" si="17"/>
        <v>2</v>
      </c>
      <c r="T23" s="21">
        <f t="shared" si="17"/>
        <v>0</v>
      </c>
      <c r="U23" s="21">
        <f t="shared" si="17"/>
        <v>0</v>
      </c>
      <c r="V23" s="21">
        <f t="shared" si="17"/>
        <v>0</v>
      </c>
      <c r="W23" s="21">
        <f t="shared" si="17"/>
        <v>0</v>
      </c>
      <c r="X23" s="21">
        <f t="shared" si="17"/>
        <v>0</v>
      </c>
      <c r="Y23" s="21">
        <f t="shared" si="17"/>
        <v>0</v>
      </c>
      <c r="Z23" s="21">
        <f t="shared" si="17"/>
        <v>0</v>
      </c>
      <c r="AA23" s="21">
        <f t="shared" si="17"/>
        <v>0</v>
      </c>
      <c r="AB23" s="21">
        <f t="shared" si="17"/>
        <v>0</v>
      </c>
      <c r="AC23" s="21">
        <f t="shared" si="17"/>
        <v>0</v>
      </c>
      <c r="AD23" s="21">
        <f t="shared" si="17"/>
        <v>0</v>
      </c>
      <c r="AE23" s="21">
        <f t="shared" si="17"/>
        <v>4</v>
      </c>
      <c r="AF23" s="21">
        <f t="shared" si="17"/>
        <v>0</v>
      </c>
      <c r="AG23" s="21">
        <f t="shared" si="17"/>
        <v>0</v>
      </c>
      <c r="AH23" s="21">
        <f t="shared" si="17"/>
        <v>11</v>
      </c>
      <c r="AI23" s="21">
        <f t="shared" si="17"/>
        <v>9</v>
      </c>
      <c r="AJ23" s="21">
        <f t="shared" si="17"/>
        <v>6</v>
      </c>
      <c r="AK23" s="21">
        <f t="shared" si="17"/>
        <v>4</v>
      </c>
      <c r="AL23" s="21">
        <f t="shared" si="17"/>
        <v>5</v>
      </c>
      <c r="AM23" s="21"/>
      <c r="AN23" s="21">
        <f t="shared" si="17"/>
        <v>0</v>
      </c>
      <c r="AO23" s="21">
        <f t="shared" si="17"/>
        <v>0</v>
      </c>
      <c r="AP23" s="21">
        <f t="shared" si="17"/>
        <v>0</v>
      </c>
      <c r="AQ23" s="21"/>
      <c r="AR23" s="21">
        <f t="shared" si="17"/>
        <v>0</v>
      </c>
      <c r="AS23" s="21"/>
      <c r="AT23" s="21"/>
      <c r="AU23" s="21">
        <f t="shared" si="17"/>
        <v>0</v>
      </c>
      <c r="AV23" s="21">
        <f t="shared" si="17"/>
        <v>0</v>
      </c>
      <c r="AW23" s="21">
        <f t="shared" si="17"/>
        <v>0</v>
      </c>
      <c r="AX23" s="21">
        <f t="shared" si="17"/>
        <v>0</v>
      </c>
      <c r="AY23" s="21">
        <f t="shared" si="17"/>
        <v>0</v>
      </c>
      <c r="AZ23" s="21"/>
      <c r="BA23" s="21">
        <f t="shared" si="17"/>
        <v>0</v>
      </c>
      <c r="BB23" s="21">
        <f t="shared" si="17"/>
        <v>0</v>
      </c>
      <c r="BC23" s="21">
        <f t="shared" si="17"/>
        <v>0</v>
      </c>
      <c r="BD23" s="21">
        <f t="shared" si="17"/>
        <v>0</v>
      </c>
      <c r="BE23" s="21">
        <f t="shared" si="17"/>
        <v>0</v>
      </c>
      <c r="BF23" s="21">
        <f t="shared" si="17"/>
        <v>0</v>
      </c>
      <c r="BG23" s="21">
        <f t="shared" si="17"/>
        <v>0</v>
      </c>
      <c r="BH23" s="21">
        <f t="shared" si="17"/>
        <v>0</v>
      </c>
      <c r="BI23" s="21">
        <f t="shared" si="17"/>
        <v>6</v>
      </c>
      <c r="BJ23" s="21">
        <f t="shared" si="17"/>
        <v>0</v>
      </c>
      <c r="BK23" s="21">
        <f t="shared" si="17"/>
        <v>0</v>
      </c>
      <c r="BL23" s="21">
        <f t="shared" si="17"/>
        <v>17</v>
      </c>
      <c r="BM23" s="21">
        <f t="shared" si="17"/>
        <v>68</v>
      </c>
      <c r="BN23" s="21"/>
      <c r="BO23" s="21">
        <f t="shared" si="17"/>
        <v>0</v>
      </c>
      <c r="BP23" s="21">
        <f t="shared" ref="BP23:DK23" si="18">+BP24</f>
        <v>0</v>
      </c>
      <c r="BQ23" s="21"/>
      <c r="BR23" s="21"/>
      <c r="BS23" s="21">
        <f t="shared" si="18"/>
        <v>5</v>
      </c>
      <c r="BT23" s="21">
        <f t="shared" si="18"/>
        <v>2</v>
      </c>
      <c r="BU23" s="21">
        <f t="shared" si="18"/>
        <v>0</v>
      </c>
      <c r="BV23" s="21">
        <f t="shared" si="18"/>
        <v>0</v>
      </c>
      <c r="BW23" s="21">
        <f t="shared" si="18"/>
        <v>0</v>
      </c>
      <c r="BX23" s="21">
        <f t="shared" si="18"/>
        <v>0</v>
      </c>
      <c r="BY23" s="21">
        <f t="shared" si="18"/>
        <v>0</v>
      </c>
      <c r="BZ23" s="21">
        <f t="shared" si="18"/>
        <v>0</v>
      </c>
      <c r="CA23" s="21"/>
      <c r="CB23" s="21"/>
      <c r="CC23" s="21">
        <f t="shared" si="18"/>
        <v>200</v>
      </c>
      <c r="CD23" s="21">
        <f t="shared" si="18"/>
        <v>1200</v>
      </c>
      <c r="CE23" s="21">
        <f t="shared" si="18"/>
        <v>0</v>
      </c>
      <c r="CF23" s="21">
        <f t="shared" si="18"/>
        <v>33</v>
      </c>
      <c r="CG23" s="21">
        <f t="shared" si="18"/>
        <v>12</v>
      </c>
      <c r="CH23" s="21">
        <f t="shared" si="18"/>
        <v>0</v>
      </c>
      <c r="CI23" s="21">
        <f t="shared" si="18"/>
        <v>0</v>
      </c>
      <c r="CJ23" s="21">
        <f t="shared" si="18"/>
        <v>0</v>
      </c>
      <c r="CK23" s="21">
        <f t="shared" si="18"/>
        <v>0</v>
      </c>
      <c r="CL23" s="21">
        <f t="shared" si="18"/>
        <v>0</v>
      </c>
      <c r="CM23" s="21">
        <f t="shared" si="18"/>
        <v>0</v>
      </c>
      <c r="CN23" s="21">
        <f t="shared" si="18"/>
        <v>92</v>
      </c>
      <c r="CO23" s="21">
        <f t="shared" si="18"/>
        <v>800</v>
      </c>
      <c r="CP23" s="21">
        <f t="shared" si="18"/>
        <v>0</v>
      </c>
      <c r="CQ23" s="21">
        <f t="shared" si="18"/>
        <v>0</v>
      </c>
      <c r="CR23" s="21">
        <f t="shared" si="18"/>
        <v>4</v>
      </c>
      <c r="CS23" s="21">
        <f t="shared" si="18"/>
        <v>0</v>
      </c>
      <c r="CT23" s="21">
        <f t="shared" si="18"/>
        <v>0</v>
      </c>
      <c r="CU23" s="21">
        <f t="shared" si="18"/>
        <v>0</v>
      </c>
      <c r="CV23" s="21">
        <f t="shared" si="18"/>
        <v>0</v>
      </c>
      <c r="CW23" s="21">
        <f t="shared" si="18"/>
        <v>0</v>
      </c>
      <c r="CX23" s="21">
        <f t="shared" si="18"/>
        <v>0</v>
      </c>
      <c r="CY23" s="21">
        <f t="shared" si="18"/>
        <v>0</v>
      </c>
      <c r="CZ23" s="21">
        <f t="shared" si="18"/>
        <v>0</v>
      </c>
      <c r="DA23" s="21">
        <f t="shared" si="18"/>
        <v>2</v>
      </c>
      <c r="DB23" s="21">
        <f t="shared" si="18"/>
        <v>0</v>
      </c>
      <c r="DC23" s="21">
        <f t="shared" si="18"/>
        <v>18</v>
      </c>
      <c r="DD23" s="21">
        <f t="shared" si="18"/>
        <v>0</v>
      </c>
      <c r="DE23" s="21">
        <f t="shared" si="18"/>
        <v>0</v>
      </c>
      <c r="DF23" s="21">
        <f t="shared" si="18"/>
        <v>58</v>
      </c>
      <c r="DG23" s="21">
        <f t="shared" si="18"/>
        <v>1</v>
      </c>
      <c r="DH23" s="21">
        <f t="shared" si="18"/>
        <v>0</v>
      </c>
      <c r="DI23" s="21">
        <f t="shared" si="18"/>
        <v>0</v>
      </c>
      <c r="DJ23" s="21">
        <f t="shared" si="18"/>
        <v>35</v>
      </c>
      <c r="DK23" s="21">
        <f t="shared" si="18"/>
        <v>0</v>
      </c>
      <c r="DL23" s="21">
        <f t="shared" ref="DL23:EE23" si="19">+DL24</f>
        <v>54</v>
      </c>
      <c r="DM23" s="21">
        <f t="shared" si="19"/>
        <v>0</v>
      </c>
      <c r="DN23" s="23">
        <f t="shared" si="19"/>
        <v>0</v>
      </c>
      <c r="DO23" s="23">
        <f>+DO24</f>
        <v>4</v>
      </c>
      <c r="DP23" s="23">
        <f>+DP24</f>
        <v>0</v>
      </c>
      <c r="DQ23" s="23">
        <f t="shared" si="19"/>
        <v>17</v>
      </c>
      <c r="DR23" s="23">
        <f t="shared" si="19"/>
        <v>0</v>
      </c>
      <c r="DS23" s="23">
        <f t="shared" si="19"/>
        <v>32</v>
      </c>
      <c r="DT23" s="23">
        <f t="shared" si="19"/>
        <v>0</v>
      </c>
      <c r="DU23" s="23">
        <f t="shared" si="19"/>
        <v>0</v>
      </c>
      <c r="DV23" s="23">
        <f t="shared" si="19"/>
        <v>0</v>
      </c>
      <c r="DW23" s="23">
        <f t="shared" si="19"/>
        <v>0</v>
      </c>
      <c r="DX23" s="23">
        <f t="shared" si="19"/>
        <v>22</v>
      </c>
      <c r="DY23" s="23">
        <f t="shared" si="19"/>
        <v>15</v>
      </c>
      <c r="DZ23" s="23">
        <f t="shared" si="19"/>
        <v>1</v>
      </c>
      <c r="EA23" s="23">
        <f t="shared" si="19"/>
        <v>144</v>
      </c>
      <c r="EB23" s="23">
        <f t="shared" si="19"/>
        <v>930</v>
      </c>
      <c r="EC23" s="23">
        <f t="shared" si="19"/>
        <v>0</v>
      </c>
      <c r="ED23" s="23">
        <f t="shared" si="19"/>
        <v>3</v>
      </c>
      <c r="EE23" s="21">
        <f t="shared" si="19"/>
        <v>0</v>
      </c>
      <c r="EF23" s="21"/>
      <c r="EG23" s="21"/>
    </row>
    <row r="24" spans="1:137" s="2" customFormat="1" ht="12.75" x14ac:dyDescent="0.2">
      <c r="A24" s="11" t="s">
        <v>145</v>
      </c>
      <c r="B24" s="12"/>
      <c r="C24" s="12"/>
      <c r="D24" s="12"/>
      <c r="E24" s="12">
        <v>2</v>
      </c>
      <c r="F24" s="12">
        <v>8</v>
      </c>
      <c r="G24" s="12"/>
      <c r="H24" s="12"/>
      <c r="I24" s="12"/>
      <c r="J24" s="12"/>
      <c r="K24" s="12"/>
      <c r="L24" s="12"/>
      <c r="M24" s="12">
        <f>3+1+2+3+12+3+2+2+2+2+1+11+6+5+3+3</f>
        <v>61</v>
      </c>
      <c r="N24" s="12">
        <f>3+1+6+6+9</f>
        <v>25</v>
      </c>
      <c r="O24" s="12">
        <f>2+3+2+16+10+1</f>
        <v>34</v>
      </c>
      <c r="P24" s="12"/>
      <c r="Q24" s="12"/>
      <c r="R24" s="12">
        <f>2+2</f>
        <v>4</v>
      </c>
      <c r="S24" s="12">
        <v>2</v>
      </c>
      <c r="T24" s="12"/>
      <c r="U24" s="12"/>
      <c r="V24" s="12"/>
      <c r="W24" s="12"/>
      <c r="X24" s="12"/>
      <c r="Y24" s="12"/>
      <c r="Z24" s="12"/>
      <c r="AA24" s="12"/>
      <c r="AB24" s="12"/>
      <c r="AC24" s="20"/>
      <c r="AD24" s="12"/>
      <c r="AE24" s="12">
        <v>4</v>
      </c>
      <c r="AF24" s="12"/>
      <c r="AG24" s="12"/>
      <c r="AH24" s="12">
        <f>1+1+7+2</f>
        <v>11</v>
      </c>
      <c r="AI24" s="12">
        <f>3+6</f>
        <v>9</v>
      </c>
      <c r="AJ24" s="12">
        <f>2+4</f>
        <v>6</v>
      </c>
      <c r="AK24" s="12">
        <f>3+1</f>
        <v>4</v>
      </c>
      <c r="AL24" s="12">
        <v>5</v>
      </c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20"/>
      <c r="BI24" s="20">
        <v>6</v>
      </c>
      <c r="BJ24" s="12"/>
      <c r="BK24" s="12"/>
      <c r="BL24" s="12">
        <f>3+4+8+1+1</f>
        <v>17</v>
      </c>
      <c r="BM24" s="12">
        <f>1+2+3+2+6+6+36+2+1+2+7</f>
        <v>68</v>
      </c>
      <c r="BN24" s="12"/>
      <c r="BO24" s="12"/>
      <c r="BP24" s="12"/>
      <c r="BQ24" s="12"/>
      <c r="BR24" s="12"/>
      <c r="BS24" s="12">
        <v>5</v>
      </c>
      <c r="BT24" s="12">
        <v>2</v>
      </c>
      <c r="BU24" s="12"/>
      <c r="BV24" s="12"/>
      <c r="BW24" s="12"/>
      <c r="BX24" s="12"/>
      <c r="BY24" s="12"/>
      <c r="BZ24" s="12"/>
      <c r="CA24" s="12"/>
      <c r="CB24" s="12"/>
      <c r="CC24" s="12">
        <v>200</v>
      </c>
      <c r="CD24" s="12">
        <v>1200</v>
      </c>
      <c r="CE24" s="12"/>
      <c r="CF24" s="12">
        <f>24+9</f>
        <v>33</v>
      </c>
      <c r="CG24" s="12">
        <v>12</v>
      </c>
      <c r="CH24" s="12"/>
      <c r="CI24" s="12"/>
      <c r="CJ24" s="12"/>
      <c r="CK24" s="12"/>
      <c r="CL24" s="12"/>
      <c r="CM24" s="12"/>
      <c r="CN24" s="12">
        <v>92</v>
      </c>
      <c r="CO24" s="12">
        <v>800</v>
      </c>
      <c r="CP24" s="12"/>
      <c r="CQ24" s="12"/>
      <c r="CR24" s="12">
        <v>4</v>
      </c>
      <c r="CS24" s="12"/>
      <c r="CT24" s="12"/>
      <c r="CU24" s="12"/>
      <c r="CV24" s="12"/>
      <c r="CW24" s="12"/>
      <c r="CX24" s="12"/>
      <c r="CY24" s="12"/>
      <c r="CZ24" s="12"/>
      <c r="DA24" s="12">
        <v>2</v>
      </c>
      <c r="DB24" s="12"/>
      <c r="DC24" s="12">
        <v>18</v>
      </c>
      <c r="DD24" s="12"/>
      <c r="DE24" s="12"/>
      <c r="DF24" s="12">
        <f>25+9+3+7+1+1+12</f>
        <v>58</v>
      </c>
      <c r="DG24" s="12">
        <v>1</v>
      </c>
      <c r="DH24" s="12"/>
      <c r="DI24" s="12"/>
      <c r="DJ24" s="12">
        <v>35</v>
      </c>
      <c r="DK24" s="12"/>
      <c r="DL24" s="12">
        <v>54</v>
      </c>
      <c r="DM24" s="12"/>
      <c r="DN24" s="12"/>
      <c r="DO24" s="12">
        <f>3+1</f>
        <v>4</v>
      </c>
      <c r="DP24" s="12"/>
      <c r="DQ24" s="12">
        <f>3+5+1+5+3</f>
        <v>17</v>
      </c>
      <c r="DR24" s="12"/>
      <c r="DS24" s="12">
        <f>14+1+6+1+2+5+3</f>
        <v>32</v>
      </c>
      <c r="DT24" s="12"/>
      <c r="DU24" s="12"/>
      <c r="DV24" s="12"/>
      <c r="DW24" s="12"/>
      <c r="DX24" s="12">
        <v>22</v>
      </c>
      <c r="DY24" s="12">
        <v>15</v>
      </c>
      <c r="DZ24" s="12">
        <v>1</v>
      </c>
      <c r="EA24" s="12">
        <v>144</v>
      </c>
      <c r="EB24" s="12">
        <f>600+30+300</f>
        <v>930</v>
      </c>
      <c r="EC24" s="12"/>
      <c r="ED24" s="12">
        <v>3</v>
      </c>
      <c r="EE24" s="12"/>
      <c r="EF24" s="12"/>
      <c r="EG24" s="12"/>
    </row>
    <row r="25" spans="1:137" s="2" customFormat="1" ht="12.75" x14ac:dyDescent="0.2">
      <c r="A25" s="8" t="s">
        <v>91</v>
      </c>
      <c r="B25" s="21">
        <f>+B26</f>
        <v>0</v>
      </c>
      <c r="C25" s="21">
        <f>+C26</f>
        <v>0</v>
      </c>
      <c r="D25" s="21">
        <f t="shared" ref="D25:BM25" si="20">+D26</f>
        <v>0</v>
      </c>
      <c r="E25" s="21">
        <f t="shared" si="20"/>
        <v>0</v>
      </c>
      <c r="F25" s="21">
        <f t="shared" si="20"/>
        <v>0</v>
      </c>
      <c r="G25" s="21">
        <f t="shared" si="20"/>
        <v>0</v>
      </c>
      <c r="H25" s="21">
        <f t="shared" si="20"/>
        <v>0</v>
      </c>
      <c r="I25" s="21">
        <f t="shared" si="20"/>
        <v>0</v>
      </c>
      <c r="J25" s="21">
        <f t="shared" si="20"/>
        <v>0</v>
      </c>
      <c r="K25" s="21">
        <f t="shared" si="20"/>
        <v>0</v>
      </c>
      <c r="L25" s="21">
        <f t="shared" si="20"/>
        <v>0</v>
      </c>
      <c r="M25" s="21">
        <f t="shared" si="20"/>
        <v>10</v>
      </c>
      <c r="N25" s="21">
        <f t="shared" si="20"/>
        <v>7</v>
      </c>
      <c r="O25" s="21">
        <f t="shared" si="20"/>
        <v>1</v>
      </c>
      <c r="P25" s="21">
        <f t="shared" si="20"/>
        <v>0</v>
      </c>
      <c r="Q25" s="21">
        <f t="shared" si="20"/>
        <v>0</v>
      </c>
      <c r="R25" s="21">
        <f t="shared" si="20"/>
        <v>0</v>
      </c>
      <c r="S25" s="21">
        <f t="shared" si="20"/>
        <v>0</v>
      </c>
      <c r="T25" s="21">
        <f t="shared" si="20"/>
        <v>0</v>
      </c>
      <c r="U25" s="21">
        <f t="shared" si="20"/>
        <v>0</v>
      </c>
      <c r="V25" s="21">
        <f t="shared" si="20"/>
        <v>0</v>
      </c>
      <c r="W25" s="21">
        <f t="shared" si="20"/>
        <v>0</v>
      </c>
      <c r="X25" s="21">
        <f t="shared" si="20"/>
        <v>0</v>
      </c>
      <c r="Y25" s="21">
        <f t="shared" si="20"/>
        <v>0</v>
      </c>
      <c r="Z25" s="21">
        <f t="shared" si="20"/>
        <v>0</v>
      </c>
      <c r="AA25" s="21">
        <f t="shared" si="20"/>
        <v>0</v>
      </c>
      <c r="AB25" s="21">
        <f t="shared" si="20"/>
        <v>0</v>
      </c>
      <c r="AC25" s="21">
        <f t="shared" si="20"/>
        <v>0</v>
      </c>
      <c r="AD25" s="21">
        <f t="shared" si="20"/>
        <v>0</v>
      </c>
      <c r="AE25" s="21">
        <f t="shared" si="20"/>
        <v>0</v>
      </c>
      <c r="AF25" s="21">
        <f t="shared" si="20"/>
        <v>0</v>
      </c>
      <c r="AG25" s="21">
        <f t="shared" si="20"/>
        <v>0</v>
      </c>
      <c r="AH25" s="21">
        <f t="shared" si="20"/>
        <v>4</v>
      </c>
      <c r="AI25" s="21">
        <f t="shared" si="20"/>
        <v>3</v>
      </c>
      <c r="AJ25" s="21">
        <f t="shared" si="20"/>
        <v>0</v>
      </c>
      <c r="AK25" s="21">
        <f t="shared" si="20"/>
        <v>3</v>
      </c>
      <c r="AL25" s="21">
        <f t="shared" si="20"/>
        <v>0</v>
      </c>
      <c r="AM25" s="21">
        <f>+AM26</f>
        <v>3</v>
      </c>
      <c r="AN25" s="21">
        <f t="shared" si="20"/>
        <v>0</v>
      </c>
      <c r="AO25" s="21">
        <f t="shared" si="20"/>
        <v>0</v>
      </c>
      <c r="AP25" s="21">
        <f t="shared" si="20"/>
        <v>0</v>
      </c>
      <c r="AQ25" s="21">
        <f>+AQ26</f>
        <v>1</v>
      </c>
      <c r="AR25" s="21">
        <f t="shared" si="20"/>
        <v>0</v>
      </c>
      <c r="AS25" s="21">
        <f>+AS26</f>
        <v>2</v>
      </c>
      <c r="AT25" s="21">
        <f>+AT26</f>
        <v>3</v>
      </c>
      <c r="AU25" s="21">
        <f t="shared" si="20"/>
        <v>0</v>
      </c>
      <c r="AV25" s="21">
        <f t="shared" si="20"/>
        <v>0</v>
      </c>
      <c r="AW25" s="21">
        <f t="shared" si="20"/>
        <v>0</v>
      </c>
      <c r="AX25" s="21">
        <f t="shared" si="20"/>
        <v>0</v>
      </c>
      <c r="AY25" s="21">
        <f t="shared" si="20"/>
        <v>0</v>
      </c>
      <c r="AZ25" s="21">
        <f>+AZ26</f>
        <v>3</v>
      </c>
      <c r="BA25" s="21">
        <f t="shared" si="20"/>
        <v>40</v>
      </c>
      <c r="BB25" s="21">
        <f t="shared" si="20"/>
        <v>0</v>
      </c>
      <c r="BC25" s="21">
        <f t="shared" si="20"/>
        <v>0</v>
      </c>
      <c r="BD25" s="21">
        <f t="shared" si="20"/>
        <v>0</v>
      </c>
      <c r="BE25" s="21">
        <f t="shared" si="20"/>
        <v>0</v>
      </c>
      <c r="BF25" s="21">
        <f t="shared" si="20"/>
        <v>0</v>
      </c>
      <c r="BG25" s="21">
        <f t="shared" si="20"/>
        <v>0</v>
      </c>
      <c r="BH25" s="21">
        <f t="shared" si="20"/>
        <v>0</v>
      </c>
      <c r="BI25" s="21">
        <f t="shared" si="20"/>
        <v>0</v>
      </c>
      <c r="BJ25" s="21">
        <f t="shared" si="20"/>
        <v>0</v>
      </c>
      <c r="BK25" s="21">
        <f t="shared" si="20"/>
        <v>0</v>
      </c>
      <c r="BL25" s="21">
        <f t="shared" si="20"/>
        <v>2</v>
      </c>
      <c r="BM25" s="21">
        <f t="shared" si="20"/>
        <v>5</v>
      </c>
      <c r="BN25" s="21">
        <f>+BN26</f>
        <v>2</v>
      </c>
      <c r="BO25" s="21">
        <f t="shared" ref="BO25:DK25" si="21">+BO26</f>
        <v>0</v>
      </c>
      <c r="BP25" s="21">
        <f t="shared" si="21"/>
        <v>0</v>
      </c>
      <c r="BQ25" s="21">
        <f>+BQ26</f>
        <v>1</v>
      </c>
      <c r="BR25" s="21">
        <f>+BR26</f>
        <v>1</v>
      </c>
      <c r="BS25" s="21">
        <f t="shared" si="21"/>
        <v>0</v>
      </c>
      <c r="BT25" s="21">
        <f t="shared" si="21"/>
        <v>0</v>
      </c>
      <c r="BU25" s="21">
        <f t="shared" si="21"/>
        <v>0</v>
      </c>
      <c r="BV25" s="21">
        <f t="shared" si="21"/>
        <v>0</v>
      </c>
      <c r="BW25" s="21">
        <f t="shared" si="21"/>
        <v>0</v>
      </c>
      <c r="BX25" s="21">
        <f t="shared" si="21"/>
        <v>0</v>
      </c>
      <c r="BY25" s="21">
        <f t="shared" si="21"/>
        <v>5</v>
      </c>
      <c r="BZ25" s="21">
        <f t="shared" si="21"/>
        <v>0</v>
      </c>
      <c r="CA25" s="21">
        <f>+CA26</f>
        <v>18</v>
      </c>
      <c r="CB25" s="21">
        <f>+CB26</f>
        <v>6</v>
      </c>
      <c r="CC25" s="21">
        <f t="shared" si="21"/>
        <v>0</v>
      </c>
      <c r="CD25" s="21">
        <f t="shared" si="21"/>
        <v>0</v>
      </c>
      <c r="CE25" s="21">
        <f t="shared" si="21"/>
        <v>12</v>
      </c>
      <c r="CF25" s="21">
        <f t="shared" si="21"/>
        <v>0</v>
      </c>
      <c r="CG25" s="21">
        <f t="shared" si="21"/>
        <v>0</v>
      </c>
      <c r="CH25" s="21">
        <f t="shared" si="21"/>
        <v>0</v>
      </c>
      <c r="CI25" s="21">
        <f t="shared" si="21"/>
        <v>0</v>
      </c>
      <c r="CJ25" s="21">
        <f t="shared" si="21"/>
        <v>0</v>
      </c>
      <c r="CK25" s="21">
        <f t="shared" si="21"/>
        <v>0</v>
      </c>
      <c r="CL25" s="21">
        <f t="shared" si="21"/>
        <v>0</v>
      </c>
      <c r="CM25" s="21">
        <f t="shared" si="21"/>
        <v>0</v>
      </c>
      <c r="CN25" s="21">
        <f t="shared" si="21"/>
        <v>0</v>
      </c>
      <c r="CO25" s="21">
        <f t="shared" si="21"/>
        <v>480</v>
      </c>
      <c r="CP25" s="21">
        <f t="shared" si="21"/>
        <v>0</v>
      </c>
      <c r="CQ25" s="21">
        <f t="shared" si="21"/>
        <v>0</v>
      </c>
      <c r="CR25" s="21">
        <f t="shared" si="21"/>
        <v>0</v>
      </c>
      <c r="CS25" s="21">
        <f t="shared" si="21"/>
        <v>0</v>
      </c>
      <c r="CT25" s="21">
        <f t="shared" si="21"/>
        <v>0</v>
      </c>
      <c r="CU25" s="21">
        <f t="shared" si="21"/>
        <v>0</v>
      </c>
      <c r="CV25" s="21">
        <f t="shared" si="21"/>
        <v>0</v>
      </c>
      <c r="CW25" s="21">
        <f t="shared" si="21"/>
        <v>0</v>
      </c>
      <c r="CX25" s="21">
        <f t="shared" si="21"/>
        <v>0</v>
      </c>
      <c r="CY25" s="21">
        <f t="shared" si="21"/>
        <v>0</v>
      </c>
      <c r="CZ25" s="21">
        <f t="shared" si="21"/>
        <v>0</v>
      </c>
      <c r="DA25" s="21">
        <f t="shared" si="21"/>
        <v>0</v>
      </c>
      <c r="DB25" s="21">
        <f t="shared" si="21"/>
        <v>0</v>
      </c>
      <c r="DC25" s="21">
        <f t="shared" si="21"/>
        <v>0</v>
      </c>
      <c r="DD25" s="21">
        <f t="shared" si="21"/>
        <v>0</v>
      </c>
      <c r="DE25" s="21">
        <f t="shared" si="21"/>
        <v>0</v>
      </c>
      <c r="DF25" s="21">
        <f t="shared" si="21"/>
        <v>10</v>
      </c>
      <c r="DG25" s="21">
        <f t="shared" si="21"/>
        <v>0</v>
      </c>
      <c r="DH25" s="21">
        <f t="shared" si="21"/>
        <v>0</v>
      </c>
      <c r="DI25" s="21">
        <f t="shared" si="21"/>
        <v>0</v>
      </c>
      <c r="DJ25" s="21">
        <f t="shared" si="21"/>
        <v>0</v>
      </c>
      <c r="DK25" s="21">
        <f t="shared" si="21"/>
        <v>0</v>
      </c>
      <c r="DL25" s="21">
        <f t="shared" ref="DL25:EE25" si="22">+DL26</f>
        <v>0</v>
      </c>
      <c r="DM25" s="21">
        <f t="shared" si="22"/>
        <v>0</v>
      </c>
      <c r="DN25" s="21">
        <f t="shared" si="22"/>
        <v>0</v>
      </c>
      <c r="DO25" s="21">
        <f>+DO26</f>
        <v>8</v>
      </c>
      <c r="DP25" s="21">
        <f>+DP26</f>
        <v>0</v>
      </c>
      <c r="DQ25" s="21">
        <f t="shared" si="22"/>
        <v>14</v>
      </c>
      <c r="DR25" s="21">
        <f t="shared" si="22"/>
        <v>0</v>
      </c>
      <c r="DS25" s="21">
        <f t="shared" si="22"/>
        <v>8</v>
      </c>
      <c r="DT25" s="21">
        <f t="shared" si="22"/>
        <v>0</v>
      </c>
      <c r="DU25" s="21">
        <f t="shared" si="22"/>
        <v>0</v>
      </c>
      <c r="DV25" s="21">
        <f t="shared" si="22"/>
        <v>0</v>
      </c>
      <c r="DW25" s="21">
        <f t="shared" si="22"/>
        <v>0</v>
      </c>
      <c r="DX25" s="21">
        <f t="shared" si="22"/>
        <v>0</v>
      </c>
      <c r="DY25" s="21">
        <f t="shared" si="22"/>
        <v>0</v>
      </c>
      <c r="DZ25" s="21">
        <f t="shared" si="22"/>
        <v>0</v>
      </c>
      <c r="EA25" s="21">
        <f t="shared" si="22"/>
        <v>0</v>
      </c>
      <c r="EB25" s="21">
        <f t="shared" si="22"/>
        <v>339</v>
      </c>
      <c r="EC25" s="21">
        <f t="shared" si="22"/>
        <v>0</v>
      </c>
      <c r="ED25" s="21">
        <f t="shared" si="22"/>
        <v>0</v>
      </c>
      <c r="EE25" s="21">
        <f t="shared" si="22"/>
        <v>0</v>
      </c>
      <c r="EF25" s="21">
        <f>+EF26</f>
        <v>480</v>
      </c>
      <c r="EG25" s="21">
        <f>+EG26</f>
        <v>50</v>
      </c>
    </row>
    <row r="26" spans="1:137" s="2" customFormat="1" ht="25.5" x14ac:dyDescent="0.2">
      <c r="A26" s="11" t="s">
        <v>170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>
        <f>1+2+3+3+1</f>
        <v>10</v>
      </c>
      <c r="N26" s="12">
        <f>3+2+2</f>
        <v>7</v>
      </c>
      <c r="O26" s="12">
        <v>1</v>
      </c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20"/>
      <c r="AD26" s="12"/>
      <c r="AE26" s="12"/>
      <c r="AF26" s="12"/>
      <c r="AG26" s="12"/>
      <c r="AH26" s="12">
        <f>3+1</f>
        <v>4</v>
      </c>
      <c r="AI26" s="12">
        <v>3</v>
      </c>
      <c r="AJ26" s="12"/>
      <c r="AK26" s="12">
        <v>3</v>
      </c>
      <c r="AL26" s="12"/>
      <c r="AM26" s="12">
        <v>3</v>
      </c>
      <c r="AN26" s="12"/>
      <c r="AO26" s="12"/>
      <c r="AP26" s="12"/>
      <c r="AQ26" s="12">
        <v>1</v>
      </c>
      <c r="AR26" s="12"/>
      <c r="AS26" s="12">
        <f>2</f>
        <v>2</v>
      </c>
      <c r="AT26" s="12">
        <v>3</v>
      </c>
      <c r="AU26" s="12"/>
      <c r="AV26" s="12"/>
      <c r="AW26" s="12"/>
      <c r="AX26" s="12"/>
      <c r="AY26" s="12"/>
      <c r="AZ26" s="12">
        <v>3</v>
      </c>
      <c r="BA26" s="12">
        <v>40</v>
      </c>
      <c r="BB26" s="12"/>
      <c r="BC26" s="12"/>
      <c r="BD26" s="12"/>
      <c r="BE26" s="12"/>
      <c r="BF26" s="12"/>
      <c r="BG26" s="12"/>
      <c r="BH26" s="20"/>
      <c r="BI26" s="20"/>
      <c r="BJ26" s="12"/>
      <c r="BK26" s="12"/>
      <c r="BL26" s="12">
        <v>2</v>
      </c>
      <c r="BM26" s="12">
        <f>3+2</f>
        <v>5</v>
      </c>
      <c r="BN26" s="12">
        <v>2</v>
      </c>
      <c r="BO26" s="12"/>
      <c r="BP26" s="12"/>
      <c r="BQ26" s="12">
        <v>1</v>
      </c>
      <c r="BR26" s="12">
        <v>1</v>
      </c>
      <c r="BS26" s="12"/>
      <c r="BT26" s="12"/>
      <c r="BU26" s="12"/>
      <c r="BV26" s="12"/>
      <c r="BW26" s="12"/>
      <c r="BX26" s="12"/>
      <c r="BY26" s="12">
        <v>5</v>
      </c>
      <c r="BZ26" s="12"/>
      <c r="CA26" s="12">
        <f>12+6</f>
        <v>18</v>
      </c>
      <c r="CB26" s="12">
        <v>6</v>
      </c>
      <c r="CC26" s="12"/>
      <c r="CD26" s="12"/>
      <c r="CE26" s="12">
        <v>12</v>
      </c>
      <c r="CF26" s="12"/>
      <c r="CG26" s="12"/>
      <c r="CH26" s="12"/>
      <c r="CI26" s="12"/>
      <c r="CJ26" s="12"/>
      <c r="CK26" s="12"/>
      <c r="CL26" s="12"/>
      <c r="CM26" s="12"/>
      <c r="CN26" s="12"/>
      <c r="CO26" s="12">
        <v>480</v>
      </c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>
        <v>10</v>
      </c>
      <c r="DG26" s="12"/>
      <c r="DH26" s="12"/>
      <c r="DI26" s="12"/>
      <c r="DJ26" s="12"/>
      <c r="DK26" s="12"/>
      <c r="DL26" s="12"/>
      <c r="DM26" s="12"/>
      <c r="DN26" s="12"/>
      <c r="DO26" s="12">
        <f>5+3</f>
        <v>8</v>
      </c>
      <c r="DP26" s="12"/>
      <c r="DQ26" s="12">
        <f>3+6+1+3+1</f>
        <v>14</v>
      </c>
      <c r="DR26" s="12"/>
      <c r="DS26" s="12">
        <f>2+2+1+3</f>
        <v>8</v>
      </c>
      <c r="DT26" s="12"/>
      <c r="DU26" s="12"/>
      <c r="DV26" s="12"/>
      <c r="DW26" s="12"/>
      <c r="DX26" s="12"/>
      <c r="DY26" s="12"/>
      <c r="DZ26" s="12"/>
      <c r="EA26" s="12"/>
      <c r="EB26" s="12">
        <v>339</v>
      </c>
      <c r="EC26" s="12"/>
      <c r="ED26" s="12"/>
      <c r="EE26" s="12"/>
      <c r="EF26" s="12">
        <v>480</v>
      </c>
      <c r="EG26" s="12">
        <v>50</v>
      </c>
    </row>
    <row r="28" spans="1:137" x14ac:dyDescent="0.25">
      <c r="A28" t="s">
        <v>302</v>
      </c>
    </row>
  </sheetData>
  <mergeCells count="142">
    <mergeCell ref="F5:P5"/>
    <mergeCell ref="A6:A9"/>
    <mergeCell ref="B6:DD6"/>
    <mergeCell ref="DE6:DL6"/>
    <mergeCell ref="H7:H8"/>
    <mergeCell ref="I7:I8"/>
    <mergeCell ref="J7:J8"/>
    <mergeCell ref="K7:K8"/>
    <mergeCell ref="A3:S3"/>
    <mergeCell ref="L7:L8"/>
    <mergeCell ref="M7:M8"/>
    <mergeCell ref="N7:N8"/>
    <mergeCell ref="O7:O8"/>
    <mergeCell ref="AA7:AA8"/>
    <mergeCell ref="AB7:AB8"/>
    <mergeCell ref="AC7:AC8"/>
    <mergeCell ref="AD7:AD8"/>
    <mergeCell ref="AE7:AE8"/>
    <mergeCell ref="AF7:AF8"/>
    <mergeCell ref="AS7:AS8"/>
    <mergeCell ref="AT7:AT8"/>
    <mergeCell ref="AU7:AU8"/>
    <mergeCell ref="AV7:AV8"/>
    <mergeCell ref="AW7:AW8"/>
    <mergeCell ref="DM6:EG6"/>
    <mergeCell ref="B7:B8"/>
    <mergeCell ref="C7:C8"/>
    <mergeCell ref="D7:D8"/>
    <mergeCell ref="E7:E8"/>
    <mergeCell ref="F7:F8"/>
    <mergeCell ref="G7:G8"/>
    <mergeCell ref="U7:U8"/>
    <mergeCell ref="V7:V8"/>
    <mergeCell ref="W7:W8"/>
    <mergeCell ref="X7:X8"/>
    <mergeCell ref="Y7:Y8"/>
    <mergeCell ref="Z7:Z8"/>
    <mergeCell ref="P7:P8"/>
    <mergeCell ref="Q7:Q8"/>
    <mergeCell ref="R7:R8"/>
    <mergeCell ref="S7:S8"/>
    <mergeCell ref="T7:T8"/>
    <mergeCell ref="AG7:AG8"/>
    <mergeCell ref="AH7:AH8"/>
    <mergeCell ref="AI7:AI8"/>
    <mergeCell ref="AJ7:AJ8"/>
    <mergeCell ref="AK7:AK8"/>
    <mergeCell ref="AL7:AL8"/>
    <mergeCell ref="AX7:AX8"/>
    <mergeCell ref="AM7:AM8"/>
    <mergeCell ref="AN7:AN8"/>
    <mergeCell ref="AO7:AO8"/>
    <mergeCell ref="AP7:AP8"/>
    <mergeCell ref="AQ7:AQ8"/>
    <mergeCell ref="AR7:AR8"/>
    <mergeCell ref="BE7:BE8"/>
    <mergeCell ref="BF7:BF8"/>
    <mergeCell ref="BJ7:BJ8"/>
    <mergeCell ref="BK7:BK8"/>
    <mergeCell ref="BL7:BL8"/>
    <mergeCell ref="BM7:BM8"/>
    <mergeCell ref="BN7:BN8"/>
    <mergeCell ref="BG7:BG8"/>
    <mergeCell ref="BH7:BH8"/>
    <mergeCell ref="BI7:BI8"/>
    <mergeCell ref="AY7:AY8"/>
    <mergeCell ref="AZ7:AZ8"/>
    <mergeCell ref="BA7:BA8"/>
    <mergeCell ref="BB7:BB8"/>
    <mergeCell ref="BC7:BC8"/>
    <mergeCell ref="BD7:BD8"/>
    <mergeCell ref="BU7:BU8"/>
    <mergeCell ref="BV7:BV8"/>
    <mergeCell ref="BW7:BW8"/>
    <mergeCell ref="BX7:BX8"/>
    <mergeCell ref="BO7:BO8"/>
    <mergeCell ref="BP7:BP8"/>
    <mergeCell ref="BQ7:BQ8"/>
    <mergeCell ref="BR7:BR8"/>
    <mergeCell ref="BS7:BS8"/>
    <mergeCell ref="BT7:BT8"/>
    <mergeCell ref="CD7:CD8"/>
    <mergeCell ref="CE7:CE8"/>
    <mergeCell ref="CF7:CF8"/>
    <mergeCell ref="CG7:CG8"/>
    <mergeCell ref="CH7:CH8"/>
    <mergeCell ref="BY7:BY8"/>
    <mergeCell ref="BZ7:BZ8"/>
    <mergeCell ref="CA7:CA8"/>
    <mergeCell ref="CB7:CB8"/>
    <mergeCell ref="CC7:CC8"/>
    <mergeCell ref="CN7:CN8"/>
    <mergeCell ref="CO7:CO8"/>
    <mergeCell ref="CY7:CY8"/>
    <mergeCell ref="CZ7:CZ8"/>
    <mergeCell ref="CU7:CU8"/>
    <mergeCell ref="CV7:CV8"/>
    <mergeCell ref="CW7:CW8"/>
    <mergeCell ref="CX7:CX8"/>
    <mergeCell ref="CI7:CI8"/>
    <mergeCell ref="CJ7:CJ8"/>
    <mergeCell ref="CK7:CK8"/>
    <mergeCell ref="CL7:CL8"/>
    <mergeCell ref="CM7:CM8"/>
    <mergeCell ref="DA7:DA8"/>
    <mergeCell ref="DB7:DB8"/>
    <mergeCell ref="DL7:DL8"/>
    <mergeCell ref="DH7:DH8"/>
    <mergeCell ref="DI7:DI8"/>
    <mergeCell ref="DJ7:DJ8"/>
    <mergeCell ref="DK7:DK8"/>
    <mergeCell ref="CP7:CP8"/>
    <mergeCell ref="CQ7:CQ8"/>
    <mergeCell ref="CR7:CR8"/>
    <mergeCell ref="CS7:CS8"/>
    <mergeCell ref="CT7:CT8"/>
    <mergeCell ref="DM7:DM8"/>
    <mergeCell ref="DZ7:DZ8"/>
    <mergeCell ref="EA7:EA8"/>
    <mergeCell ref="EB7:EB8"/>
    <mergeCell ref="DS7:DS8"/>
    <mergeCell ref="DT7:DT8"/>
    <mergeCell ref="DU7:DU8"/>
    <mergeCell ref="DV7:DV8"/>
    <mergeCell ref="DC7:DC8"/>
    <mergeCell ref="DD7:DD8"/>
    <mergeCell ref="DE7:DE8"/>
    <mergeCell ref="DF7:DF8"/>
    <mergeCell ref="DG7:DG8"/>
    <mergeCell ref="EC7:EC8"/>
    <mergeCell ref="ED7:ED8"/>
    <mergeCell ref="EE7:EE8"/>
    <mergeCell ref="EF7:EF8"/>
    <mergeCell ref="EG7:EG8"/>
    <mergeCell ref="DW7:DW8"/>
    <mergeCell ref="DX7:DX8"/>
    <mergeCell ref="DY7:DY8"/>
    <mergeCell ref="DN7:DN8"/>
    <mergeCell ref="DO7:DO8"/>
    <mergeCell ref="DP7:DP8"/>
    <mergeCell ref="DQ7:DQ8"/>
    <mergeCell ref="DR7:DR8"/>
  </mergeCells>
  <pageMargins left="0.23622047244094491" right="0.23622047244094491" top="0.74803149606299213" bottom="0.74803149606299213" header="0.31496062992125984" footer="0.31496062992125984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M38"/>
  <sheetViews>
    <sheetView zoomScale="85" zoomScaleNormal="85" workbookViewId="0">
      <selection activeCell="A38" sqref="A38"/>
    </sheetView>
  </sheetViews>
  <sheetFormatPr baseColWidth="10" defaultRowHeight="15" x14ac:dyDescent="0.25"/>
  <cols>
    <col min="1" max="1" width="24" customWidth="1"/>
    <col min="2" max="2" width="7.7109375" customWidth="1"/>
    <col min="3" max="3" width="8.28515625" customWidth="1"/>
    <col min="4" max="5" width="8" customWidth="1"/>
    <col min="6" max="6" width="7.140625" customWidth="1"/>
    <col min="7" max="7" width="6.28515625" customWidth="1"/>
    <col min="8" max="8" width="7.5703125" customWidth="1"/>
    <col min="9" max="9" width="8.42578125" customWidth="1"/>
    <col min="10" max="10" width="9.140625" customWidth="1"/>
    <col min="11" max="11" width="8.42578125" customWidth="1"/>
    <col min="12" max="12" width="8.5703125" customWidth="1"/>
    <col min="13" max="13" width="9.42578125" customWidth="1"/>
    <col min="14" max="14" width="9.140625" customWidth="1"/>
    <col min="15" max="15" width="8.85546875" customWidth="1"/>
    <col min="16" max="16" width="6.7109375" customWidth="1"/>
    <col min="17" max="17" width="7.7109375" customWidth="1"/>
    <col min="18" max="18" width="6.85546875" customWidth="1"/>
    <col min="19" max="19" width="6.5703125" customWidth="1"/>
    <col min="20" max="20" width="7.42578125" customWidth="1"/>
    <col min="21" max="21" width="7.28515625" customWidth="1"/>
    <col min="22" max="22" width="8.7109375" customWidth="1"/>
    <col min="23" max="23" width="8.28515625" customWidth="1"/>
    <col min="24" max="24" width="7.5703125" customWidth="1"/>
    <col min="25" max="25" width="7.7109375" customWidth="1"/>
    <col min="26" max="26" width="6.85546875" customWidth="1"/>
    <col min="27" max="27" width="8.140625" customWidth="1"/>
    <col min="28" max="28" width="8" customWidth="1"/>
    <col min="29" max="29" width="9.42578125" customWidth="1"/>
    <col min="30" max="30" width="9.28515625" customWidth="1"/>
    <col min="31" max="31" width="7" customWidth="1"/>
    <col min="32" max="32" width="6.42578125" customWidth="1"/>
    <col min="33" max="34" width="7.42578125" customWidth="1"/>
    <col min="35" max="35" width="7" customWidth="1"/>
    <col min="36" max="36" width="6.5703125" customWidth="1"/>
    <col min="37" max="37" width="6.7109375" customWidth="1"/>
    <col min="38" max="38" width="7.42578125" customWidth="1"/>
    <col min="39" max="39" width="8" customWidth="1"/>
    <col min="40" max="40" width="7.85546875" customWidth="1"/>
    <col min="41" max="41" width="8" customWidth="1"/>
    <col min="42" max="42" width="6.7109375" customWidth="1"/>
    <col min="43" max="43" width="9" customWidth="1"/>
    <col min="44" max="44" width="9.5703125" customWidth="1"/>
    <col min="45" max="45" width="7.42578125" customWidth="1"/>
    <col min="46" max="46" width="7.7109375" customWidth="1"/>
    <col min="47" max="47" width="6.7109375" customWidth="1"/>
    <col min="48" max="48" width="6.42578125" customWidth="1"/>
    <col min="49" max="49" width="6.5703125" customWidth="1"/>
    <col min="50" max="50" width="6.7109375" customWidth="1"/>
    <col min="51" max="51" width="7.42578125" customWidth="1"/>
    <col min="52" max="52" width="8.28515625" customWidth="1"/>
    <col min="53" max="53" width="10.7109375" customWidth="1"/>
    <col min="54" max="54" width="7.140625" customWidth="1"/>
    <col min="55" max="55" width="8.7109375" customWidth="1"/>
    <col min="56" max="56" width="8.85546875" customWidth="1"/>
    <col min="57" max="57" width="9.140625" customWidth="1"/>
    <col min="58" max="58" width="8.5703125" customWidth="1"/>
    <col min="59" max="59" width="6.42578125" customWidth="1"/>
    <col min="60" max="60" width="6.140625" customWidth="1"/>
    <col min="61" max="61" width="8.140625" customWidth="1"/>
    <col min="62" max="62" width="8.42578125" customWidth="1"/>
    <col min="63" max="63" width="8.7109375" customWidth="1"/>
    <col min="64" max="65" width="7.85546875" customWidth="1"/>
    <col min="66" max="66" width="8.7109375" customWidth="1"/>
    <col min="67" max="67" width="5.85546875" customWidth="1"/>
    <col min="68" max="68" width="6.140625" customWidth="1"/>
    <col min="69" max="69" width="6.28515625" customWidth="1"/>
    <col min="70" max="70" width="7.7109375" customWidth="1"/>
    <col min="71" max="72" width="8.42578125" customWidth="1"/>
    <col min="73" max="73" width="7" customWidth="1"/>
    <col min="74" max="74" width="9.28515625" customWidth="1"/>
    <col min="75" max="75" width="7.7109375" customWidth="1"/>
    <col min="76" max="77" width="7.5703125" customWidth="1"/>
    <col min="78" max="78" width="9.7109375" customWidth="1"/>
    <col min="79" max="79" width="11.28515625" customWidth="1"/>
    <col min="80" max="80" width="7.5703125" customWidth="1"/>
    <col min="81" max="81" width="9.140625" customWidth="1"/>
    <col min="82" max="82" width="6.5703125" customWidth="1"/>
    <col min="83" max="83" width="7.85546875" customWidth="1"/>
    <col min="84" max="84" width="8.5703125" customWidth="1"/>
    <col min="85" max="85" width="7.7109375" customWidth="1"/>
    <col min="87" max="87" width="9.7109375" customWidth="1"/>
    <col min="88" max="89" width="8" customWidth="1"/>
    <col min="90" max="90" width="8.5703125" customWidth="1"/>
    <col min="91" max="91" width="8.28515625" customWidth="1"/>
  </cols>
  <sheetData>
    <row r="3" spans="1:91" x14ac:dyDescent="0.25">
      <c r="A3" s="88" t="s">
        <v>299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41"/>
      <c r="T3" s="41"/>
      <c r="U3" s="41"/>
    </row>
    <row r="4" spans="1:91" x14ac:dyDescent="0.25">
      <c r="A4" s="88"/>
      <c r="B4" s="88"/>
      <c r="C4" s="88"/>
      <c r="D4" s="88"/>
      <c r="E4" s="88"/>
      <c r="F4" s="88"/>
      <c r="G4" s="88"/>
      <c r="H4" s="41"/>
      <c r="I4" s="41"/>
      <c r="J4" s="41"/>
      <c r="K4" s="41"/>
      <c r="L4" s="41"/>
      <c r="M4" s="41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</row>
    <row r="5" spans="1:91" x14ac:dyDescent="0.25">
      <c r="A5" s="3" t="s">
        <v>252</v>
      </c>
      <c r="B5" s="4"/>
      <c r="C5" s="4"/>
      <c r="D5" s="4"/>
      <c r="E5" s="4"/>
      <c r="F5" s="4"/>
      <c r="G5" s="83"/>
      <c r="H5" s="83"/>
      <c r="I5" s="83"/>
      <c r="J5" s="83"/>
      <c r="K5" s="83"/>
      <c r="L5" s="83"/>
      <c r="M5" s="83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</row>
    <row r="6" spans="1:91" s="45" customFormat="1" ht="11.25" x14ac:dyDescent="0.2">
      <c r="A6" s="89" t="s">
        <v>0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4"/>
      <c r="BT6" s="93"/>
      <c r="BU6" s="93"/>
      <c r="BV6" s="93"/>
      <c r="BW6" s="93"/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/>
      <c r="CJ6" s="93"/>
      <c r="CK6" s="93"/>
      <c r="CL6" s="93"/>
      <c r="CM6" s="93"/>
    </row>
    <row r="7" spans="1:91" s="45" customFormat="1" ht="15" customHeight="1" x14ac:dyDescent="0.2">
      <c r="A7" s="90"/>
      <c r="B7" s="77" t="s">
        <v>7</v>
      </c>
      <c r="C7" s="77" t="s">
        <v>8</v>
      </c>
      <c r="D7" s="77" t="s">
        <v>105</v>
      </c>
      <c r="E7" s="77" t="s">
        <v>97</v>
      </c>
      <c r="F7" s="77" t="s">
        <v>129</v>
      </c>
      <c r="G7" s="77" t="s">
        <v>9</v>
      </c>
      <c r="H7" s="77" t="s">
        <v>98</v>
      </c>
      <c r="I7" s="77" t="s">
        <v>11</v>
      </c>
      <c r="J7" s="77" t="s">
        <v>130</v>
      </c>
      <c r="K7" s="77" t="s">
        <v>152</v>
      </c>
      <c r="L7" s="77" t="s">
        <v>153</v>
      </c>
      <c r="M7" s="77" t="s">
        <v>203</v>
      </c>
      <c r="N7" s="77" t="s">
        <v>13</v>
      </c>
      <c r="O7" s="77" t="s">
        <v>106</v>
      </c>
      <c r="P7" s="77" t="s">
        <v>14</v>
      </c>
      <c r="Q7" s="77" t="s">
        <v>15</v>
      </c>
      <c r="R7" s="76" t="s">
        <v>17</v>
      </c>
      <c r="S7" s="76" t="s">
        <v>18</v>
      </c>
      <c r="T7" s="76" t="s">
        <v>112</v>
      </c>
      <c r="U7" s="76" t="s">
        <v>24</v>
      </c>
      <c r="V7" s="77" t="s">
        <v>27</v>
      </c>
      <c r="W7" s="77" t="s">
        <v>100</v>
      </c>
      <c r="X7" s="77" t="s">
        <v>29</v>
      </c>
      <c r="Y7" s="76" t="s">
        <v>30</v>
      </c>
      <c r="Z7" s="76" t="s">
        <v>33</v>
      </c>
      <c r="AA7" s="76" t="s">
        <v>36</v>
      </c>
      <c r="AB7" s="76" t="s">
        <v>103</v>
      </c>
      <c r="AC7" s="76" t="s">
        <v>131</v>
      </c>
      <c r="AD7" s="76" t="s">
        <v>44</v>
      </c>
      <c r="AE7" s="76" t="s">
        <v>45</v>
      </c>
      <c r="AF7" s="76" t="s">
        <v>132</v>
      </c>
      <c r="AG7" s="76" t="s">
        <v>99</v>
      </c>
      <c r="AH7" s="76" t="s">
        <v>53</v>
      </c>
      <c r="AI7" s="76" t="s">
        <v>54</v>
      </c>
      <c r="AJ7" s="76" t="s">
        <v>55</v>
      </c>
      <c r="AK7" s="76" t="s">
        <v>56</v>
      </c>
      <c r="AL7" s="76" t="s">
        <v>113</v>
      </c>
      <c r="AM7" s="76" t="s">
        <v>66</v>
      </c>
      <c r="AN7" s="76" t="s">
        <v>107</v>
      </c>
      <c r="AO7" s="76" t="s">
        <v>69</v>
      </c>
      <c r="AP7" s="76" t="s">
        <v>104</v>
      </c>
      <c r="AQ7" s="76" t="s">
        <v>110</v>
      </c>
      <c r="AR7" s="76" t="s">
        <v>74</v>
      </c>
      <c r="AS7" s="76" t="s">
        <v>101</v>
      </c>
      <c r="AT7" s="76" t="s">
        <v>109</v>
      </c>
      <c r="AU7" s="76" t="s">
        <v>108</v>
      </c>
      <c r="AV7" s="76" t="s">
        <v>114</v>
      </c>
      <c r="AW7" s="76" t="s">
        <v>81</v>
      </c>
      <c r="AX7" s="76" t="s">
        <v>102</v>
      </c>
      <c r="AY7" s="76" t="s">
        <v>96</v>
      </c>
      <c r="AZ7" s="76" t="s">
        <v>126</v>
      </c>
      <c r="BA7" s="76" t="s">
        <v>127</v>
      </c>
      <c r="BB7" s="76" t="s">
        <v>139</v>
      </c>
      <c r="BC7" s="77" t="s">
        <v>140</v>
      </c>
      <c r="BD7" s="76" t="s">
        <v>62</v>
      </c>
      <c r="BE7" s="76" t="s">
        <v>124</v>
      </c>
      <c r="BF7" s="76" t="s">
        <v>63</v>
      </c>
      <c r="BG7" s="77" t="s">
        <v>199</v>
      </c>
      <c r="BH7" s="77" t="s">
        <v>200</v>
      </c>
      <c r="BI7" s="76" t="s">
        <v>67</v>
      </c>
      <c r="BJ7" s="76" t="s">
        <v>120</v>
      </c>
      <c r="BK7" s="76" t="s">
        <v>121</v>
      </c>
      <c r="BL7" s="76" t="s">
        <v>122</v>
      </c>
      <c r="BM7" s="76" t="s">
        <v>115</v>
      </c>
      <c r="BN7" s="76" t="s">
        <v>95</v>
      </c>
      <c r="BO7" s="76" t="s">
        <v>123</v>
      </c>
      <c r="BP7" s="76" t="s">
        <v>116</v>
      </c>
      <c r="BQ7" s="76" t="s">
        <v>117</v>
      </c>
      <c r="BR7" s="76" t="s">
        <v>118</v>
      </c>
      <c r="BS7" s="76" t="s">
        <v>119</v>
      </c>
      <c r="BT7" s="76" t="s">
        <v>111</v>
      </c>
      <c r="BU7" s="76" t="s">
        <v>41</v>
      </c>
      <c r="BV7" s="76" t="s">
        <v>42</v>
      </c>
      <c r="BW7" s="76" t="s">
        <v>40</v>
      </c>
      <c r="BX7" s="76" t="s">
        <v>58</v>
      </c>
      <c r="BY7" s="77" t="s">
        <v>201</v>
      </c>
      <c r="BZ7" s="77" t="s">
        <v>202</v>
      </c>
      <c r="CA7" s="76" t="s">
        <v>92</v>
      </c>
      <c r="CB7" s="76" t="s">
        <v>65</v>
      </c>
      <c r="CC7" s="76" t="s">
        <v>70</v>
      </c>
      <c r="CD7" s="76" t="s">
        <v>68</v>
      </c>
      <c r="CE7" s="76" t="s">
        <v>208</v>
      </c>
      <c r="CF7" s="76" t="s">
        <v>60</v>
      </c>
      <c r="CG7" s="76" t="s">
        <v>142</v>
      </c>
      <c r="CH7" s="77" t="s">
        <v>181</v>
      </c>
      <c r="CI7" s="77" t="s">
        <v>182</v>
      </c>
      <c r="CJ7" s="77" t="s">
        <v>190</v>
      </c>
      <c r="CK7" s="77" t="s">
        <v>191</v>
      </c>
      <c r="CL7" s="77" t="s">
        <v>192</v>
      </c>
      <c r="CM7" s="77" t="s">
        <v>209</v>
      </c>
    </row>
    <row r="8" spans="1:91" s="45" customFormat="1" ht="35.25" customHeight="1" x14ac:dyDescent="0.2">
      <c r="A8" s="90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6"/>
      <c r="S8" s="76"/>
      <c r="T8" s="76"/>
      <c r="U8" s="76"/>
      <c r="V8" s="78"/>
      <c r="W8" s="78"/>
      <c r="X8" s="78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8"/>
      <c r="BD8" s="76"/>
      <c r="BE8" s="76"/>
      <c r="BF8" s="76"/>
      <c r="BG8" s="78"/>
      <c r="BH8" s="78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/>
      <c r="BY8" s="78"/>
      <c r="BZ8" s="78"/>
      <c r="CA8" s="76"/>
      <c r="CB8" s="76"/>
      <c r="CC8" s="76"/>
      <c r="CD8" s="76"/>
      <c r="CE8" s="76"/>
      <c r="CF8" s="76"/>
      <c r="CG8" s="76"/>
      <c r="CH8" s="78"/>
      <c r="CI8" s="78"/>
      <c r="CJ8" s="78"/>
      <c r="CK8" s="78"/>
      <c r="CL8" s="78"/>
      <c r="CM8" s="78"/>
    </row>
    <row r="9" spans="1:91" s="45" customFormat="1" ht="22.5" x14ac:dyDescent="0.2">
      <c r="A9" s="91"/>
      <c r="B9" s="44" t="s">
        <v>2</v>
      </c>
      <c r="C9" s="44" t="s">
        <v>2</v>
      </c>
      <c r="D9" s="44" t="s">
        <v>2</v>
      </c>
      <c r="E9" s="44" t="s">
        <v>2</v>
      </c>
      <c r="F9" s="44" t="s">
        <v>2</v>
      </c>
      <c r="G9" s="44" t="s">
        <v>2</v>
      </c>
      <c r="H9" s="44" t="s">
        <v>2</v>
      </c>
      <c r="I9" s="44" t="s">
        <v>2</v>
      </c>
      <c r="J9" s="44" t="s">
        <v>2</v>
      </c>
      <c r="K9" s="44" t="s">
        <v>2</v>
      </c>
      <c r="L9" s="44" t="s">
        <v>2</v>
      </c>
      <c r="M9" s="44" t="s">
        <v>2</v>
      </c>
      <c r="N9" s="44" t="s">
        <v>2</v>
      </c>
      <c r="O9" s="44" t="s">
        <v>2</v>
      </c>
      <c r="P9" s="44" t="s">
        <v>2</v>
      </c>
      <c r="Q9" s="44" t="s">
        <v>2</v>
      </c>
      <c r="R9" s="44" t="s">
        <v>2</v>
      </c>
      <c r="S9" s="44" t="s">
        <v>2</v>
      </c>
      <c r="T9" s="44" t="s">
        <v>2</v>
      </c>
      <c r="U9" s="44" t="s">
        <v>2</v>
      </c>
      <c r="V9" s="44" t="s">
        <v>2</v>
      </c>
      <c r="W9" s="44" t="s">
        <v>2</v>
      </c>
      <c r="X9" s="44" t="s">
        <v>2</v>
      </c>
      <c r="Y9" s="44" t="s">
        <v>2</v>
      </c>
      <c r="Z9" s="44" t="s">
        <v>2</v>
      </c>
      <c r="AA9" s="44" t="s">
        <v>2</v>
      </c>
      <c r="AB9" s="44" t="s">
        <v>2</v>
      </c>
      <c r="AC9" s="44" t="s">
        <v>2</v>
      </c>
      <c r="AD9" s="44" t="s">
        <v>2</v>
      </c>
      <c r="AE9" s="44" t="s">
        <v>2</v>
      </c>
      <c r="AF9" s="44" t="s">
        <v>2</v>
      </c>
      <c r="AG9" s="44" t="s">
        <v>2</v>
      </c>
      <c r="AH9" s="44" t="s">
        <v>2</v>
      </c>
      <c r="AI9" s="44" t="s">
        <v>207</v>
      </c>
      <c r="AJ9" s="44" t="s">
        <v>207</v>
      </c>
      <c r="AK9" s="44" t="s">
        <v>207</v>
      </c>
      <c r="AL9" s="44" t="s">
        <v>2</v>
      </c>
      <c r="AM9" s="44" t="s">
        <v>2</v>
      </c>
      <c r="AN9" s="44" t="s">
        <v>2</v>
      </c>
      <c r="AO9" s="44" t="s">
        <v>2</v>
      </c>
      <c r="AP9" s="44" t="s">
        <v>2</v>
      </c>
      <c r="AQ9" s="44" t="s">
        <v>2</v>
      </c>
      <c r="AR9" s="44" t="s">
        <v>2</v>
      </c>
      <c r="AS9" s="44" t="s">
        <v>2</v>
      </c>
      <c r="AT9" s="44" t="s">
        <v>2</v>
      </c>
      <c r="AU9" s="44" t="s">
        <v>2</v>
      </c>
      <c r="AV9" s="44" t="s">
        <v>2</v>
      </c>
      <c r="AW9" s="44" t="s">
        <v>2</v>
      </c>
      <c r="AX9" s="44" t="s">
        <v>2</v>
      </c>
      <c r="AY9" s="44" t="s">
        <v>2</v>
      </c>
      <c r="AZ9" s="44" t="s">
        <v>2</v>
      </c>
      <c r="BA9" s="44" t="s">
        <v>2</v>
      </c>
      <c r="BB9" s="44" t="s">
        <v>2</v>
      </c>
      <c r="BC9" s="44" t="s">
        <v>2</v>
      </c>
      <c r="BD9" s="44" t="s">
        <v>207</v>
      </c>
      <c r="BE9" s="44" t="s">
        <v>207</v>
      </c>
      <c r="BF9" s="44" t="s">
        <v>207</v>
      </c>
      <c r="BG9" s="44" t="s">
        <v>207</v>
      </c>
      <c r="BH9" s="44" t="s">
        <v>207</v>
      </c>
      <c r="BI9" s="44" t="s">
        <v>207</v>
      </c>
      <c r="BJ9" s="44" t="s">
        <v>207</v>
      </c>
      <c r="BK9" s="44" t="s">
        <v>207</v>
      </c>
      <c r="BL9" s="44" t="s">
        <v>207</v>
      </c>
      <c r="BM9" s="44" t="s">
        <v>207</v>
      </c>
      <c r="BN9" s="44" t="s">
        <v>207</v>
      </c>
      <c r="BO9" s="44" t="s">
        <v>207</v>
      </c>
      <c r="BP9" s="44" t="s">
        <v>207</v>
      </c>
      <c r="BQ9" s="44" t="s">
        <v>207</v>
      </c>
      <c r="BR9" s="44" t="s">
        <v>2</v>
      </c>
      <c r="BS9" s="44" t="s">
        <v>207</v>
      </c>
      <c r="BT9" s="44" t="s">
        <v>2</v>
      </c>
      <c r="BU9" s="44" t="s">
        <v>2</v>
      </c>
      <c r="BV9" s="44" t="s">
        <v>2</v>
      </c>
      <c r="BW9" s="44" t="s">
        <v>2</v>
      </c>
      <c r="BX9" s="44" t="s">
        <v>2</v>
      </c>
      <c r="BY9" s="44" t="s">
        <v>2</v>
      </c>
      <c r="BZ9" s="44" t="s">
        <v>2</v>
      </c>
      <c r="CA9" s="44" t="s">
        <v>2</v>
      </c>
      <c r="CB9" s="44" t="s">
        <v>2</v>
      </c>
      <c r="CC9" s="44" t="s">
        <v>2</v>
      </c>
      <c r="CD9" s="44" t="s">
        <v>2</v>
      </c>
      <c r="CE9" s="44" t="s">
        <v>2</v>
      </c>
      <c r="CF9" s="44" t="s">
        <v>2</v>
      </c>
      <c r="CG9" s="44" t="s">
        <v>3</v>
      </c>
      <c r="CH9" s="44" t="s">
        <v>2</v>
      </c>
      <c r="CI9" s="44" t="s">
        <v>2</v>
      </c>
      <c r="CJ9" s="44" t="s">
        <v>2</v>
      </c>
      <c r="CK9" s="44" t="s">
        <v>2</v>
      </c>
      <c r="CL9" s="44" t="s">
        <v>2</v>
      </c>
      <c r="CM9" s="44" t="s">
        <v>2</v>
      </c>
    </row>
    <row r="10" spans="1:91" x14ac:dyDescent="0.25">
      <c r="A10" s="6" t="s">
        <v>4</v>
      </c>
      <c r="B10" s="7">
        <f>+B11+B13+B15+B17+B19+B21+B23+B25+B27+B29+B31+B33+B35+B37+B39+B41+B43+B45+B47+B49+B51+B53+B55+B57+B59+B61+B63+B65+B67+B69+B71+B73+B75+B77+B79+B81+B83</f>
        <v>3</v>
      </c>
      <c r="C10" s="7">
        <f t="shared" ref="C10:Q10" si="0">+C11+C13+C15+C17+C19+C21+C23+C25+C27+C29+C31+C33+C35+C37+C39+C41+C43+C45+C47+C49+C51+C53+C55+C57+C59+C61+C63+C65+C67+C69+C71+C73+C75+C77+C79+C81+C83</f>
        <v>86</v>
      </c>
      <c r="D10" s="7">
        <f t="shared" si="0"/>
        <v>6</v>
      </c>
      <c r="E10" s="7">
        <f t="shared" si="0"/>
        <v>5</v>
      </c>
      <c r="F10" s="7">
        <f t="shared" si="0"/>
        <v>10</v>
      </c>
      <c r="G10" s="7">
        <f t="shared" si="0"/>
        <v>22</v>
      </c>
      <c r="H10" s="7">
        <f t="shared" si="0"/>
        <v>8</v>
      </c>
      <c r="I10" s="7">
        <f t="shared" si="0"/>
        <v>11</v>
      </c>
      <c r="J10" s="7">
        <f t="shared" si="0"/>
        <v>19</v>
      </c>
      <c r="K10" s="7">
        <f t="shared" si="0"/>
        <v>35</v>
      </c>
      <c r="L10" s="7">
        <f t="shared" si="0"/>
        <v>65</v>
      </c>
      <c r="M10" s="7">
        <f t="shared" si="0"/>
        <v>4</v>
      </c>
      <c r="N10" s="7">
        <f t="shared" si="0"/>
        <v>3</v>
      </c>
      <c r="O10" s="7">
        <f t="shared" si="0"/>
        <v>5</v>
      </c>
      <c r="P10" s="7">
        <f t="shared" si="0"/>
        <v>1</v>
      </c>
      <c r="Q10" s="7">
        <f t="shared" si="0"/>
        <v>28</v>
      </c>
      <c r="R10" s="7">
        <f t="shared" ref="R10" si="1">+R11+R13+R15+R17+R19+R21+R23+R25+R27+R29+R31+R33+R35+R37+R39+R41+R43+R45+R47+R49+R51+R53+R55+R57+R59+R61+R63+R65+R67+R69+R71+R73+R75+R77+R79+R81+R83</f>
        <v>13</v>
      </c>
      <c r="S10" s="7">
        <f t="shared" ref="S10" si="2">+S11+S13+S15+S17+S19+S21+S23+S25+S27+S29+S31+S33+S35+S37+S39+S41+S43+S45+S47+S49+S51+S53+S55+S57+S59+S61+S63+S65+S67+S69+S71+S73+S75+S77+S79+S81+S83</f>
        <v>144</v>
      </c>
      <c r="T10" s="7">
        <f t="shared" ref="T10" si="3">+T11+T13+T15+T17+T19+T21+T23+T25+T27+T29+T31+T33+T35+T37+T39+T41+T43+T45+T47+T49+T51+T53+T55+T57+T59+T61+T63+T65+T67+T69+T71+T73+T75+T77+T79+T81+T83</f>
        <v>1</v>
      </c>
      <c r="U10" s="7">
        <f t="shared" ref="U10" si="4">+U11+U13+U15+U17+U19+U21+U23+U25+U27+U29+U31+U33+U35+U37+U39+U41+U43+U45+U47+U49+U51+U53+U55+U57+U59+U61+U63+U65+U67+U69+U71+U73+U75+U77+U79+U81+U83</f>
        <v>5</v>
      </c>
      <c r="V10" s="7">
        <f t="shared" ref="V10" si="5">+V11+V13+V15+V17+V19+V21+V23+V25+V27+V29+V31+V33+V35+V37+V39+V41+V43+V45+V47+V49+V51+V53+V55+V57+V59+V61+V63+V65+V67+V69+V71+V73+V75+V77+V79+V81+V83</f>
        <v>3</v>
      </c>
      <c r="W10" s="7">
        <f t="shared" ref="W10" si="6">+W11+W13+W15+W17+W19+W21+W23+W25+W27+W29+W31+W33+W35+W37+W39+W41+W43+W45+W47+W49+W51+W53+W55+W57+W59+W61+W63+W65+W67+W69+W71+W73+W75+W77+W79+W81+W83</f>
        <v>4</v>
      </c>
      <c r="X10" s="7">
        <f t="shared" ref="X10" si="7">+X11+X13+X15+X17+X19+X21+X23+X25+X27+X29+X31+X33+X35+X37+X39+X41+X43+X45+X47+X49+X51+X53+X55+X57+X59+X61+X63+X65+X67+X69+X71+X73+X75+X77+X79+X81+X83</f>
        <v>5</v>
      </c>
      <c r="Y10" s="7">
        <f t="shared" ref="Y10" si="8">+Y11+Y13+Y15+Y17+Y19+Y21+Y23+Y25+Y27+Y29+Y31+Y33+Y35+Y37+Y39+Y41+Y43+Y45+Y47+Y49+Y51+Y53+Y55+Y57+Y59+Y61+Y63+Y65+Y67+Y69+Y71+Y73+Y75+Y77+Y79+Y81+Y83</f>
        <v>4</v>
      </c>
      <c r="Z10" s="7">
        <f t="shared" ref="Z10" si="9">+Z11+Z13+Z15+Z17+Z19+Z21+Z23+Z25+Z27+Z29+Z31+Z33+Z35+Z37+Z39+Z41+Z43+Z45+Z47+Z49+Z51+Z53+Z55+Z57+Z59+Z61+Z63+Z65+Z67+Z69+Z71+Z73+Z75+Z77+Z79+Z81+Z83</f>
        <v>2</v>
      </c>
      <c r="AA10" s="7">
        <f t="shared" ref="AA10" si="10">+AA11+AA13+AA15+AA17+AA19+AA21+AA23+AA25+AA27+AA29+AA31+AA33+AA35+AA37+AA39+AA41+AA43+AA45+AA47+AA49+AA51+AA53+AA55+AA57+AA59+AA61+AA63+AA65+AA67+AA69+AA71+AA73+AA75+AA77+AA79+AA81+AA83</f>
        <v>5</v>
      </c>
      <c r="AB10" s="7">
        <f t="shared" ref="AB10" si="11">+AB11+AB13+AB15+AB17+AB19+AB21+AB23+AB25+AB27+AB29+AB31+AB33+AB35+AB37+AB39+AB41+AB43+AB45+AB47+AB49+AB51+AB53+AB55+AB57+AB59+AB61+AB63+AB65+AB67+AB69+AB71+AB73+AB75+AB77+AB79+AB81+AB83</f>
        <v>75</v>
      </c>
      <c r="AC10" s="7">
        <f t="shared" ref="AC10" si="12">+AC11+AC13+AC15+AC17+AC19+AC21+AC23+AC25+AC27+AC29+AC31+AC33+AC35+AC37+AC39+AC41+AC43+AC45+AC47+AC49+AC51+AC53+AC55+AC57+AC59+AC61+AC63+AC65+AC67+AC69+AC71+AC73+AC75+AC77+AC79+AC81+AC83</f>
        <v>4</v>
      </c>
      <c r="AD10" s="7">
        <f t="shared" ref="AD10" si="13">+AD11+AD13+AD15+AD17+AD19+AD21+AD23+AD25+AD27+AD29+AD31+AD33+AD35+AD37+AD39+AD41+AD43+AD45+AD47+AD49+AD51+AD53+AD55+AD57+AD59+AD61+AD63+AD65+AD67+AD69+AD71+AD73+AD75+AD77+AD79+AD81+AD83</f>
        <v>2</v>
      </c>
      <c r="AE10" s="7">
        <f t="shared" ref="AE10" si="14">+AE11+AE13+AE15+AE17+AE19+AE21+AE23+AE25+AE27+AE29+AE31+AE33+AE35+AE37+AE39+AE41+AE43+AE45+AE47+AE49+AE51+AE53+AE55+AE57+AE59+AE61+AE63+AE65+AE67+AE69+AE71+AE73+AE75+AE77+AE79+AE81+AE83</f>
        <v>12</v>
      </c>
      <c r="AF10" s="7">
        <f t="shared" ref="AF10" si="15">+AF11+AF13+AF15+AF17+AF19+AF21+AF23+AF25+AF27+AF29+AF31+AF33+AF35+AF37+AF39+AF41+AF43+AF45+AF47+AF49+AF51+AF53+AF55+AF57+AF59+AF61+AF63+AF65+AF67+AF69+AF71+AF73+AF75+AF77+AF79+AF81+AF83</f>
        <v>6</v>
      </c>
      <c r="AG10" s="7">
        <f t="shared" ref="AG10" si="16">+AG11+AG13+AG15+AG17+AG19+AG21+AG23+AG25+AG27+AG29+AG31+AG33+AG35+AG37+AG39+AG41+AG43+AG45+AG47+AG49+AG51+AG53+AG55+AG57+AG59+AG61+AG63+AG65+AG67+AG69+AG71+AG73+AG75+AG77+AG79+AG81+AG83</f>
        <v>3</v>
      </c>
      <c r="AH10" s="7">
        <f t="shared" ref="AH10" si="17">+AH11+AH13+AH15+AH17+AH19+AH21+AH23+AH25+AH27+AH29+AH31+AH33+AH35+AH37+AH39+AH41+AH43+AH45+AH47+AH49+AH51+AH53+AH55+AH57+AH59+AH61+AH63+AH65+AH67+AH69+AH71+AH73+AH75+AH77+AH79+AH81+AH83</f>
        <v>24</v>
      </c>
      <c r="AI10" s="7">
        <f t="shared" ref="AI10" si="18">+AI11+AI13+AI15+AI17+AI19+AI21+AI23+AI25+AI27+AI29+AI31+AI33+AI35+AI37+AI39+AI41+AI43+AI45+AI47+AI49+AI51+AI53+AI55+AI57+AI59+AI61+AI63+AI65+AI67+AI69+AI71+AI73+AI75+AI77+AI79+AI81+AI83</f>
        <v>950</v>
      </c>
      <c r="AJ10" s="7">
        <f t="shared" ref="AJ10:AK10" si="19">+AJ11+AJ13+AJ15+AJ17+AJ19+AJ21+AJ23+AJ25+AJ27+AJ29+AJ31+AJ33+AJ35+AJ37+AJ39+AJ41+AJ43+AJ45+AJ47+AJ49+AJ51+AJ53+AJ55+AJ57+AJ59+AJ61+AJ63+AJ65+AJ67+AJ69+AJ71+AJ73+AJ75+AJ77+AJ79+AJ81+AJ83</f>
        <v>269</v>
      </c>
      <c r="AK10" s="7">
        <f t="shared" si="19"/>
        <v>40</v>
      </c>
      <c r="AL10" s="7">
        <f t="shared" ref="AL10" si="20">+AL11+AL13+AL15+AL17+AL19+AL21+AL23+AL25+AL27+AL29+AL31+AL33+AL35+AL37+AL39+AL41+AL43+AL45+AL47+AL49+AL51+AL53+AL55+AL57+AL59+AL61+AL63+AL65+AL67+AL69+AL71+AL73+AL75+AL77+AL79+AL81+AL83</f>
        <v>1</v>
      </c>
      <c r="AM10" s="7">
        <f t="shared" ref="AM10" si="21">+AM11+AM13+AM15+AM17+AM19+AM21+AM23+AM25+AM27+AM29+AM31+AM33+AM35+AM37+AM39+AM41+AM43+AM45+AM47+AM49+AM51+AM53+AM55+AM57+AM59+AM61+AM63+AM65+AM67+AM69+AM71+AM73+AM75+AM77+AM79+AM81+AM83</f>
        <v>308</v>
      </c>
      <c r="AN10" s="7">
        <f t="shared" ref="AN10" si="22">+AN11+AN13+AN15+AN17+AN19+AN21+AN23+AN25+AN27+AN29+AN31+AN33+AN35+AN37+AN39+AN41+AN43+AN45+AN47+AN49+AN51+AN53+AN55+AN57+AN59+AN61+AN63+AN65+AN67+AN69+AN71+AN73+AN75+AN77+AN79+AN81+AN83</f>
        <v>3</v>
      </c>
      <c r="AO10" s="7">
        <f t="shared" ref="AO10" si="23">+AO11+AO13+AO15+AO17+AO19+AO21+AO23+AO25+AO27+AO29+AO31+AO33+AO35+AO37+AO39+AO41+AO43+AO45+AO47+AO49+AO51+AO53+AO55+AO57+AO59+AO61+AO63+AO65+AO67+AO69+AO71+AO73+AO75+AO77+AO79+AO81+AO83</f>
        <v>1116</v>
      </c>
      <c r="AP10" s="7">
        <f t="shared" ref="AP10" si="24">+AP11+AP13+AP15+AP17+AP19+AP21+AP23+AP25+AP27+AP29+AP31+AP33+AP35+AP37+AP39+AP41+AP43+AP45+AP47+AP49+AP51+AP53+AP55+AP57+AP59+AP61+AP63+AP65+AP67+AP69+AP71+AP73+AP75+AP77+AP79+AP81+AP83</f>
        <v>3</v>
      </c>
      <c r="AQ10" s="7">
        <f t="shared" ref="AQ10" si="25">+AQ11+AQ13+AQ15+AQ17+AQ19+AQ21+AQ23+AQ25+AQ27+AQ29+AQ31+AQ33+AQ35+AQ37+AQ39+AQ41+AQ43+AQ45+AQ47+AQ49+AQ51+AQ53+AQ55+AQ57+AQ59+AQ61+AQ63+AQ65+AQ67+AQ69+AQ71+AQ73+AQ75+AQ77+AQ79+AQ81+AQ83</f>
        <v>2</v>
      </c>
      <c r="AR10" s="7">
        <f t="shared" ref="AR10" si="26">+AR11+AR13+AR15+AR17+AR19+AR21+AR23+AR25+AR27+AR29+AR31+AR33+AR35+AR37+AR39+AR41+AR43+AR45+AR47+AR49+AR51+AR53+AR55+AR57+AR59+AR61+AR63+AR65+AR67+AR69+AR71+AR73+AR75+AR77+AR79+AR81+AR83</f>
        <v>1</v>
      </c>
      <c r="AS10" s="7">
        <f t="shared" ref="AS10" si="27">+AS11+AS13+AS15+AS17+AS19+AS21+AS23+AS25+AS27+AS29+AS31+AS33+AS35+AS37+AS39+AS41+AS43+AS45+AS47+AS49+AS51+AS53+AS55+AS57+AS59+AS61+AS63+AS65+AS67+AS69+AS71+AS73+AS75+AS77+AS79+AS81+AS83</f>
        <v>2</v>
      </c>
      <c r="AT10" s="7">
        <f t="shared" ref="AT10" si="28">+AT11+AT13+AT15+AT17+AT19+AT21+AT23+AT25+AT27+AT29+AT31+AT33+AT35+AT37+AT39+AT41+AT43+AT45+AT47+AT49+AT51+AT53+AT55+AT57+AT59+AT61+AT63+AT65+AT67+AT69+AT71+AT73+AT75+AT77+AT79+AT81+AT83</f>
        <v>3</v>
      </c>
      <c r="AU10" s="7">
        <f t="shared" ref="AU10" si="29">+AU11+AU13+AU15+AU17+AU19+AU21+AU23+AU25+AU27+AU29+AU31+AU33+AU35+AU37+AU39+AU41+AU43+AU45+AU47+AU49+AU51+AU53+AU55+AU57+AU59+AU61+AU63+AU65+AU67+AU69+AU71+AU73+AU75+AU77+AU79+AU81+AU83</f>
        <v>29</v>
      </c>
      <c r="AV10" s="7">
        <f t="shared" ref="AV10" si="30">+AV11+AV13+AV15+AV17+AV19+AV21+AV23+AV25+AV27+AV29+AV31+AV33+AV35+AV37+AV39+AV41+AV43+AV45+AV47+AV49+AV51+AV53+AV55+AV57+AV59+AV61+AV63+AV65+AV67+AV69+AV71+AV73+AV75+AV77+AV79+AV81+AV83</f>
        <v>75</v>
      </c>
      <c r="AW10" s="7">
        <f t="shared" ref="AW10" si="31">+AW11+AW13+AW15+AW17+AW19+AW21+AW23+AW25+AW27+AW29+AW31+AW33+AW35+AW37+AW39+AW41+AW43+AW45+AW47+AW49+AW51+AW53+AW55+AW57+AW59+AW61+AW63+AW65+AW67+AW69+AW71+AW73+AW75+AW77+AW79+AW81+AW83</f>
        <v>6</v>
      </c>
      <c r="AX10" s="7">
        <f t="shared" ref="AX10" si="32">+AX11+AX13+AX15+AX17+AX19+AX21+AX23+AX25+AX27+AX29+AX31+AX33+AX35+AX37+AX39+AX41+AX43+AX45+AX47+AX49+AX51+AX53+AX55+AX57+AX59+AX61+AX63+AX65+AX67+AX69+AX71+AX73+AX75+AX77+AX79+AX81+AX83</f>
        <v>3</v>
      </c>
      <c r="AY10" s="7">
        <f t="shared" ref="AY10" si="33">+AY11+AY13+AY15+AY17+AY19+AY21+AY23+AY25+AY27+AY29+AY31+AY33+AY35+AY37+AY39+AY41+AY43+AY45+AY47+AY49+AY51+AY53+AY55+AY57+AY59+AY61+AY63+AY65+AY67+AY69+AY71+AY73+AY75+AY77+AY79+AY81+AY83</f>
        <v>1300</v>
      </c>
      <c r="AZ10" s="7">
        <f t="shared" ref="AZ10" si="34">+AZ11+AZ13+AZ15+AZ17+AZ19+AZ21+AZ23+AZ25+AZ27+AZ29+AZ31+AZ33+AZ35+AZ37+AZ39+AZ41+AZ43+AZ45+AZ47+AZ49+AZ51+AZ53+AZ55+AZ57+AZ59+AZ61+AZ63+AZ65+AZ67+AZ69+AZ71+AZ73+AZ75+AZ77+AZ79+AZ81+AZ83</f>
        <v>1144</v>
      </c>
      <c r="BA10" s="7">
        <f t="shared" ref="BA10" si="35">+BA11+BA13+BA15+BA17+BA19+BA21+BA23+BA25+BA27+BA29+BA31+BA33+BA35+BA37+BA39+BA41+BA43+BA45+BA47+BA49+BA51+BA53+BA55+BA57+BA59+BA61+BA63+BA65+BA67+BA69+BA71+BA73+BA75+BA77+BA79+BA81+BA83</f>
        <v>940</v>
      </c>
      <c r="BB10" s="7">
        <f t="shared" ref="BB10" si="36">+BB11+BB13+BB15+BB17+BB19+BB21+BB23+BB25+BB27+BB29+BB31+BB33+BB35+BB37+BB39+BB41+BB43+BB45+BB47+BB49+BB51+BB53+BB55+BB57+BB59+BB61+BB63+BB65+BB67+BB69+BB71+BB73+BB75+BB77+BB79+BB81+BB83</f>
        <v>131</v>
      </c>
      <c r="BC10" s="7">
        <f t="shared" ref="BC10" si="37">+BC11+BC13+BC15+BC17+BC19+BC21+BC23+BC25+BC27+BC29+BC31+BC33+BC35+BC37+BC39+BC41+BC43+BC45+BC47+BC49+BC51+BC53+BC55+BC57+BC59+BC61+BC63+BC65+BC67+BC69+BC71+BC73+BC75+BC77+BC79+BC81+BC83</f>
        <v>42</v>
      </c>
      <c r="BD10" s="7">
        <f t="shared" ref="BD10" si="38">+BD11+BD13+BD15+BD17+BD19+BD21+BD23+BD25+BD27+BD29+BD31+BD33+BD35+BD37+BD39+BD41+BD43+BD45+BD47+BD49+BD51+BD53+BD55+BD57+BD59+BD61+BD63+BD65+BD67+BD69+BD71+BD73+BD75+BD77+BD79+BD81+BD83</f>
        <v>25</v>
      </c>
      <c r="BE10" s="7">
        <f t="shared" ref="BE10" si="39">+BE11+BE13+BE15+BE17+BE19+BE21+BE23+BE25+BE27+BE29+BE31+BE33+BE35+BE37+BE39+BE41+BE43+BE45+BE47+BE49+BE51+BE53+BE55+BE57+BE59+BE61+BE63+BE65+BE67+BE69+BE71+BE73+BE75+BE77+BE79+BE81+BE83</f>
        <v>24</v>
      </c>
      <c r="BF10" s="7">
        <f t="shared" ref="BF10" si="40">+BF11+BF13+BF15+BF17+BF19+BF21+BF23+BF25+BF27+BF29+BF31+BF33+BF35+BF37+BF39+BF41+BF43+BF45+BF47+BF49+BF51+BF53+BF55+BF57+BF59+BF61+BF63+BF65+BF67+BF69+BF71+BF73+BF75+BF77+BF79+BF81+BF83</f>
        <v>1</v>
      </c>
      <c r="BG10" s="7">
        <f t="shared" ref="BG10" si="41">+BG11+BG13+BG15+BG17+BG19+BG21+BG23+BG25+BG27+BG29+BG31+BG33+BG35+BG37+BG39+BG41+BG43+BG45+BG47+BG49+BG51+BG53+BG55+BG57+BG59+BG61+BG63+BG65+BG67+BG69+BG71+BG73+BG75+BG77+BG79+BG81+BG83</f>
        <v>10</v>
      </c>
      <c r="BH10" s="7">
        <f t="shared" ref="BH10" si="42">+BH11+BH13+BH15+BH17+BH19+BH21+BH23+BH25+BH27+BH29+BH31+BH33+BH35+BH37+BH39+BH41+BH43+BH45+BH47+BH49+BH51+BH53+BH55+BH57+BH59+BH61+BH63+BH65+BH67+BH69+BH71+BH73+BH75+BH77+BH79+BH81+BH83</f>
        <v>1</v>
      </c>
      <c r="BI10" s="7">
        <f t="shared" ref="BI10" si="43">+BI11+BI13+BI15+BI17+BI19+BI21+BI23+BI25+BI27+BI29+BI31+BI33+BI35+BI37+BI39+BI41+BI43+BI45+BI47+BI49+BI51+BI53+BI55+BI57+BI59+BI61+BI63+BI65+BI67+BI69+BI71+BI73+BI75+BI77+BI79+BI81+BI83</f>
        <v>30</v>
      </c>
      <c r="BJ10" s="7">
        <f t="shared" ref="BJ10" si="44">+BJ11+BJ13+BJ15+BJ17+BJ19+BJ21+BJ23+BJ25+BJ27+BJ29+BJ31+BJ33+BJ35+BJ37+BJ39+BJ41+BJ43+BJ45+BJ47+BJ49+BJ51+BJ53+BJ55+BJ57+BJ59+BJ61+BJ63+BJ65+BJ67+BJ69+BJ71+BJ73+BJ75+BJ77+BJ79+BJ81+BJ83</f>
        <v>29</v>
      </c>
      <c r="BK10" s="7">
        <f t="shared" ref="BK10" si="45">+BK11+BK13+BK15+BK17+BK19+BK21+BK23+BK25+BK27+BK29+BK31+BK33+BK35+BK37+BK39+BK41+BK43+BK45+BK47+BK49+BK51+BK53+BK55+BK57+BK59+BK61+BK63+BK65+BK67+BK69+BK71+BK73+BK75+BK77+BK79+BK81+BK83</f>
        <v>12</v>
      </c>
      <c r="BL10" s="7">
        <f t="shared" ref="BL10" si="46">+BL11+BL13+BL15+BL17+BL19+BL21+BL23+BL25+BL27+BL29+BL31+BL33+BL35+BL37+BL39+BL41+BL43+BL45+BL47+BL49+BL51+BL53+BL55+BL57+BL59+BL61+BL63+BL65+BL67+BL69+BL71+BL73+BL75+BL77+BL79+BL81+BL83</f>
        <v>12</v>
      </c>
      <c r="BM10" s="7">
        <f t="shared" ref="BM10" si="47">+BM11+BM13+BM15+BM17+BM19+BM21+BM23+BM25+BM27+BM29+BM31+BM33+BM35+BM37+BM39+BM41+BM43+BM45+BM47+BM49+BM51+BM53+BM55+BM57+BM59+BM61+BM63+BM65+BM67+BM69+BM71+BM73+BM75+BM77+BM79+BM81+BM83</f>
        <v>41</v>
      </c>
      <c r="BN10" s="7">
        <f t="shared" ref="BN10" si="48">+BN11+BN13+BN15+BN17+BN19+BN21+BN23+BN25+BN27+BN29+BN31+BN33+BN35+BN37+BN39+BN41+BN43+BN45+BN47+BN49+BN51+BN53+BN55+BN57+BN59+BN61+BN63+BN65+BN67+BN69+BN71+BN73+BN75+BN77+BN79+BN81+BN83</f>
        <v>11</v>
      </c>
      <c r="BO10" s="7">
        <f t="shared" ref="BO10" si="49">+BO11+BO13+BO15+BO17+BO19+BO21+BO23+BO25+BO27+BO29+BO31+BO33+BO35+BO37+BO39+BO41+BO43+BO45+BO47+BO49+BO51+BO53+BO55+BO57+BO59+BO61+BO63+BO65+BO67+BO69+BO71+BO73+BO75+BO77+BO79+BO81+BO83</f>
        <v>1</v>
      </c>
      <c r="BP10" s="7">
        <f t="shared" ref="BP10" si="50">+BP11+BP13+BP15+BP17+BP19+BP21+BP23+BP25+BP27+BP29+BP31+BP33+BP35+BP37+BP39+BP41+BP43+BP45+BP47+BP49+BP51+BP53+BP55+BP57+BP59+BP61+BP63+BP65+BP67+BP69+BP71+BP73+BP75+BP77+BP79+BP81+BP83</f>
        <v>2</v>
      </c>
      <c r="BQ10" s="7">
        <f t="shared" ref="BQ10" si="51">+BQ11+BQ13+BQ15+BQ17+BQ19+BQ21+BQ23+BQ25+BQ27+BQ29+BQ31+BQ33+BQ35+BQ37+BQ39+BQ41+BQ43+BQ45+BQ47+BQ49+BQ51+BQ53+BQ55+BQ57+BQ59+BQ61+BQ63+BQ65+BQ67+BQ69+BQ71+BQ73+BQ75+BQ77+BQ79+BQ81+BQ83</f>
        <v>12</v>
      </c>
      <c r="BR10" s="7">
        <f t="shared" ref="BR10" si="52">+BR11+BR13+BR15+BR17+BR19+BR21+BR23+BR25+BR27+BR29+BR31+BR33+BR35+BR37+BR39+BR41+BR43+BR45+BR47+BR49+BR51+BR53+BR55+BR57+BR59+BR61+BR63+BR65+BR67+BR69+BR71+BR73+BR75+BR77+BR79+BR81+BR83</f>
        <v>90</v>
      </c>
      <c r="BS10" s="7">
        <f t="shared" ref="BS10" si="53">+BS11+BS13+BS15+BS17+BS19+BS21+BS23+BS25+BS27+BS29+BS31+BS33+BS35+BS37+BS39+BS41+BS43+BS45+BS47+BS49+BS51+BS53+BS55+BS57+BS59+BS61+BS63+BS65+BS67+BS69+BS71+BS73+BS75+BS77+BS79+BS81+BS83</f>
        <v>1</v>
      </c>
      <c r="BT10" s="7">
        <f t="shared" ref="BT10" si="54">+BT11+BT13+BT15+BT17+BT19+BT21+BT23+BT25+BT27+BT29+BT31+BT33+BT35+BT37+BT39+BT41+BT43+BT45+BT47+BT49+BT51+BT53+BT55+BT57+BT59+BT61+BT63+BT65+BT67+BT69+BT71+BT73+BT75+BT77+BT79+BT81+BT83</f>
        <v>31</v>
      </c>
      <c r="BU10" s="7">
        <f t="shared" ref="BU10" si="55">+BU11+BU13+BU15+BU17+BU19+BU21+BU23+BU25+BU27+BU29+BU31+BU33+BU35+BU37+BU39+BU41+BU43+BU45+BU47+BU49+BU51+BU53+BU55+BU57+BU59+BU61+BU63+BU65+BU67+BU69+BU71+BU73+BU75+BU77+BU79+BU81+BU83</f>
        <v>83</v>
      </c>
      <c r="BV10" s="7">
        <f t="shared" ref="BV10" si="56">+BV11+BV13+BV15+BV17+BV19+BV21+BV23+BV25+BV27+BV29+BV31+BV33+BV35+BV37+BV39+BV41+BV43+BV45+BV47+BV49+BV51+BV53+BV55+BV57+BV59+BV61+BV63+BV65+BV67+BV69+BV71+BV73+BV75+BV77+BV79+BV81+BV83</f>
        <v>25</v>
      </c>
      <c r="BW10" s="7">
        <f t="shared" ref="BW10" si="57">+BW11+BW13+BW15+BW17+BW19+BW21+BW23+BW25+BW27+BW29+BW31+BW33+BW35+BW37+BW39+BW41+BW43+BW45+BW47+BW49+BW51+BW53+BW55+BW57+BW59+BW61+BW63+BW65+BW67+BW69+BW71+BW73+BW75+BW77+BW79+BW81+BW83</f>
        <v>244</v>
      </c>
      <c r="BX10" s="7">
        <f t="shared" ref="BX10" si="58">+BX11+BX13+BX15+BX17+BX19+BX21+BX23+BX25+BX27+BX29+BX31+BX33+BX35+BX37+BX39+BX41+BX43+BX45+BX47+BX49+BX51+BX53+BX55+BX57+BX59+BX61+BX63+BX65+BX67+BX69+BX71+BX73+BX75+BX77+BX79+BX81+BX83</f>
        <v>60</v>
      </c>
      <c r="BY10" s="7">
        <f t="shared" ref="BY10" si="59">+BY11+BY13+BY15+BY17+BY19+BY21+BY23+BY25+BY27+BY29+BY31+BY33+BY35+BY37+BY39+BY41+BY43+BY45+BY47+BY49+BY51+BY53+BY55+BY57+BY59+BY61+BY63+BY65+BY67+BY69+BY71+BY73+BY75+BY77+BY79+BY81+BY83</f>
        <v>1</v>
      </c>
      <c r="BZ10" s="7">
        <f t="shared" ref="BZ10" si="60">+BZ11+BZ13+BZ15+BZ17+BZ19+BZ21+BZ23+BZ25+BZ27+BZ29+BZ31+BZ33+BZ35+BZ37+BZ39+BZ41+BZ43+BZ45+BZ47+BZ49+BZ51+BZ53+BZ55+BZ57+BZ59+BZ61+BZ63+BZ65+BZ67+BZ69+BZ71+BZ73+BZ75+BZ77+BZ79+BZ81+BZ83</f>
        <v>2</v>
      </c>
      <c r="CA10" s="7">
        <f t="shared" ref="CA10" si="61">+CA11+CA13+CA15+CA17+CA19+CA21+CA23+CA25+CA27+CA29+CA31+CA33+CA35+CA37+CA39+CA41+CA43+CA45+CA47+CA49+CA51+CA53+CA55+CA57+CA59+CA61+CA63+CA65+CA67+CA69+CA71+CA73+CA75+CA77+CA79+CA81+CA83</f>
        <v>27</v>
      </c>
      <c r="CB10" s="7">
        <f t="shared" ref="CB10" si="62">+CB11+CB13+CB15+CB17+CB19+CB21+CB23+CB25+CB27+CB29+CB31+CB33+CB35+CB37+CB39+CB41+CB43+CB45+CB47+CB49+CB51+CB53+CB55+CB57+CB59+CB61+CB63+CB65+CB67+CB69+CB71+CB73+CB75+CB77+CB79+CB81+CB83</f>
        <v>22</v>
      </c>
      <c r="CC10" s="7">
        <f t="shared" ref="CC10" si="63">+CC11+CC13+CC15+CC17+CC19+CC21+CC23+CC25+CC27+CC29+CC31+CC33+CC35+CC37+CC39+CC41+CC43+CC45+CC47+CC49+CC51+CC53+CC55+CC57+CC59+CC61+CC63+CC65+CC67+CC69+CC71+CC73+CC75+CC77+CC79+CC81+CC83</f>
        <v>25</v>
      </c>
      <c r="CD10" s="7">
        <f t="shared" ref="CD10" si="64">+CD11+CD13+CD15+CD17+CD19+CD21+CD23+CD25+CD27+CD29+CD31+CD33+CD35+CD37+CD39+CD41+CD43+CD45+CD47+CD49+CD51+CD53+CD55+CD57+CD59+CD61+CD63+CD65+CD67+CD69+CD71+CD73+CD75+CD77+CD79+CD81+CD83</f>
        <v>95</v>
      </c>
      <c r="CE10" s="7">
        <f t="shared" ref="CE10" si="65">+CE11+CE13+CE15+CE17+CE19+CE21+CE23+CE25+CE27+CE29+CE31+CE33+CE35+CE37+CE39+CE41+CE43+CE45+CE47+CE49+CE51+CE53+CE55+CE57+CE59+CE61+CE63+CE65+CE67+CE69+CE71+CE73+CE75+CE77+CE79+CE81+CE83</f>
        <v>4140</v>
      </c>
      <c r="CF10" s="7">
        <f t="shared" ref="CF10" si="66">+CF11+CF13+CF15+CF17+CF19+CF21+CF23+CF25+CF27+CF29+CF31+CF33+CF35+CF37+CF39+CF41+CF43+CF45+CF47+CF49+CF51+CF53+CF55+CF57+CF59+CF61+CF63+CF65+CF67+CF69+CF71+CF73+CF75+CF77+CF79+CF81+CF83</f>
        <v>3</v>
      </c>
      <c r="CG10" s="7">
        <f t="shared" ref="CG10" si="67">+CG11+CG13+CG15+CG17+CG19+CG21+CG23+CG25+CG27+CG29+CG31+CG33+CG35+CG37+CG39+CG41+CG43+CG45+CG47+CG49+CG51+CG53+CG55+CG57+CG59+CG61+CG63+CG65+CG67+CG69+CG71+CG73+CG75+CG77+CG79+CG81+CG83</f>
        <v>2</v>
      </c>
      <c r="CH10" s="7">
        <f t="shared" ref="CH10" si="68">+CH11+CH13+CH15+CH17+CH19+CH21+CH23+CH25+CH27+CH29+CH31+CH33+CH35+CH37+CH39+CH41+CH43+CH45+CH47+CH49+CH51+CH53+CH55+CH57+CH59+CH61+CH63+CH65+CH67+CH69+CH71+CH73+CH75+CH77+CH79+CH81+CH83</f>
        <v>180</v>
      </c>
      <c r="CI10" s="7">
        <f t="shared" ref="CI10" si="69">+CI11+CI13+CI15+CI17+CI19+CI21+CI23+CI25+CI27+CI29+CI31+CI33+CI35+CI37+CI39+CI41+CI43+CI45+CI47+CI49+CI51+CI53+CI55+CI57+CI59+CI61+CI63+CI65+CI67+CI69+CI71+CI73+CI75+CI77+CI79+CI81+CI83</f>
        <v>50</v>
      </c>
      <c r="CJ10" s="7">
        <f t="shared" ref="CJ10" si="70">+CJ11+CJ13+CJ15+CJ17+CJ19+CJ21+CJ23+CJ25+CJ27+CJ29+CJ31+CJ33+CJ35+CJ37+CJ39+CJ41+CJ43+CJ45+CJ47+CJ49+CJ51+CJ53+CJ55+CJ57+CJ59+CJ61+CJ63+CJ65+CJ67+CJ69+CJ71+CJ73+CJ75+CJ77+CJ79+CJ81+CJ83</f>
        <v>1</v>
      </c>
      <c r="CK10" s="7">
        <f t="shared" ref="CK10" si="71">+CK11+CK13+CK15+CK17+CK19+CK21+CK23+CK25+CK27+CK29+CK31+CK33+CK35+CK37+CK39+CK41+CK43+CK45+CK47+CK49+CK51+CK53+CK55+CK57+CK59+CK61+CK63+CK65+CK67+CK69+CK71+CK73+CK75+CK77+CK79+CK81+CK83</f>
        <v>2</v>
      </c>
      <c r="CL10" s="7">
        <f t="shared" ref="CL10" si="72">+CL11+CL13+CL15+CL17+CL19+CL21+CL23+CL25+CL27+CL29+CL31+CL33+CL35+CL37+CL39+CL41+CL43+CL45+CL47+CL49+CL51+CL53+CL55+CL57+CL59+CL61+CL63+CL65+CL67+CL69+CL71+CL73+CL75+CL77+CL79+CL81+CL83</f>
        <v>1</v>
      </c>
      <c r="CM10" s="7">
        <f t="shared" ref="CM10" si="73">+CM11+CM13+CM15+CM17+CM19+CM21+CM23+CM25+CM27+CM29+CM31+CM33+CM35+CM37+CM39+CM41+CM43+CM45+CM47+CM49+CM51+CM53+CM55+CM57+CM59+CM61+CM63+CM65+CM67+CM69+CM71+CM73+CM75+CM77+CM79+CM81+CM83</f>
        <v>20</v>
      </c>
    </row>
    <row r="11" spans="1:91" x14ac:dyDescent="0.25">
      <c r="A11" s="8" t="s">
        <v>93</v>
      </c>
      <c r="B11" s="9">
        <f>+B12</f>
        <v>3</v>
      </c>
      <c r="C11" s="9">
        <f t="shared" ref="C11:U11" si="74">+C12</f>
        <v>86</v>
      </c>
      <c r="D11" s="9">
        <f t="shared" si="74"/>
        <v>6</v>
      </c>
      <c r="E11" s="9">
        <f t="shared" si="74"/>
        <v>5</v>
      </c>
      <c r="F11" s="9">
        <f t="shared" si="74"/>
        <v>0</v>
      </c>
      <c r="G11" s="9">
        <f t="shared" si="74"/>
        <v>22</v>
      </c>
      <c r="H11" s="9">
        <f t="shared" si="74"/>
        <v>8</v>
      </c>
      <c r="I11" s="9">
        <f t="shared" si="74"/>
        <v>2</v>
      </c>
      <c r="J11" s="9">
        <f t="shared" si="74"/>
        <v>0</v>
      </c>
      <c r="K11" s="9"/>
      <c r="L11" s="9"/>
      <c r="M11" s="9"/>
      <c r="N11" s="9">
        <f t="shared" si="74"/>
        <v>3</v>
      </c>
      <c r="O11" s="9">
        <f t="shared" si="74"/>
        <v>5</v>
      </c>
      <c r="P11" s="9">
        <f t="shared" si="74"/>
        <v>1</v>
      </c>
      <c r="Q11" s="9">
        <f t="shared" si="74"/>
        <v>1</v>
      </c>
      <c r="R11" s="9">
        <f t="shared" si="74"/>
        <v>13</v>
      </c>
      <c r="S11" s="9">
        <f t="shared" si="74"/>
        <v>0</v>
      </c>
      <c r="T11" s="10">
        <f t="shared" si="74"/>
        <v>1</v>
      </c>
      <c r="U11" s="10">
        <f t="shared" si="74"/>
        <v>5</v>
      </c>
      <c r="V11" s="10">
        <f t="shared" ref="V11:W11" si="75">+V12</f>
        <v>3</v>
      </c>
      <c r="W11" s="10">
        <f t="shared" si="75"/>
        <v>4</v>
      </c>
      <c r="X11" s="10">
        <f t="shared" ref="X11" si="76">+X12</f>
        <v>5</v>
      </c>
      <c r="Y11" s="10">
        <f t="shared" ref="Y11" si="77">+Y12</f>
        <v>4</v>
      </c>
      <c r="Z11" s="10">
        <f t="shared" ref="Z11:AA11" si="78">+Z12</f>
        <v>2</v>
      </c>
      <c r="AA11" s="10">
        <f t="shared" si="78"/>
        <v>5</v>
      </c>
      <c r="AB11" s="10">
        <f t="shared" ref="AB11" si="79">+AB12</f>
        <v>75</v>
      </c>
      <c r="AC11" s="10">
        <f t="shared" ref="AC11:AF11" si="80">+AC12</f>
        <v>0</v>
      </c>
      <c r="AD11" s="10">
        <f t="shared" si="80"/>
        <v>2</v>
      </c>
      <c r="AE11" s="10">
        <f t="shared" si="80"/>
        <v>0</v>
      </c>
      <c r="AF11" s="10">
        <f t="shared" si="80"/>
        <v>0</v>
      </c>
      <c r="AG11" s="9">
        <f t="shared" ref="AG11" si="81">+AG12</f>
        <v>3</v>
      </c>
      <c r="AH11" s="9">
        <f t="shared" ref="AH11" si="82">+AH12</f>
        <v>0</v>
      </c>
      <c r="AI11" s="9">
        <f t="shared" ref="AI11:AK11" si="83">+AI12</f>
        <v>200</v>
      </c>
      <c r="AJ11" s="9">
        <f t="shared" si="83"/>
        <v>269</v>
      </c>
      <c r="AK11" s="9">
        <f t="shared" si="83"/>
        <v>0</v>
      </c>
      <c r="AL11" s="9">
        <f t="shared" ref="AL11:AP11" si="84">+AL12</f>
        <v>1</v>
      </c>
      <c r="AM11" s="9">
        <f t="shared" si="84"/>
        <v>92</v>
      </c>
      <c r="AN11" s="9">
        <f t="shared" si="84"/>
        <v>3</v>
      </c>
      <c r="AO11" s="9">
        <f t="shared" si="84"/>
        <v>800</v>
      </c>
      <c r="AP11" s="9">
        <f t="shared" si="84"/>
        <v>3</v>
      </c>
      <c r="AQ11" s="10">
        <f t="shared" ref="AQ11:AR11" si="85">+AQ12</f>
        <v>2</v>
      </c>
      <c r="AR11" s="10">
        <f t="shared" si="85"/>
        <v>1</v>
      </c>
      <c r="AS11" s="10">
        <f t="shared" ref="AS11:BA11" si="86">+AS12</f>
        <v>2</v>
      </c>
      <c r="AT11" s="10">
        <f t="shared" si="86"/>
        <v>3</v>
      </c>
      <c r="AU11" s="10">
        <f t="shared" si="86"/>
        <v>29</v>
      </c>
      <c r="AV11" s="10">
        <f t="shared" si="86"/>
        <v>75</v>
      </c>
      <c r="AW11" s="10">
        <f t="shared" si="86"/>
        <v>6</v>
      </c>
      <c r="AX11" s="10">
        <f t="shared" si="86"/>
        <v>3</v>
      </c>
      <c r="AY11" s="10">
        <f t="shared" si="86"/>
        <v>0</v>
      </c>
      <c r="AZ11" s="10">
        <f t="shared" si="86"/>
        <v>600</v>
      </c>
      <c r="BA11" s="10">
        <f t="shared" si="86"/>
        <v>240</v>
      </c>
      <c r="BB11" s="10"/>
      <c r="BC11" s="10"/>
      <c r="BD11" s="10">
        <f>+BD12</f>
        <v>25</v>
      </c>
      <c r="BE11" s="10">
        <f t="shared" ref="BE11:BF11" si="87">+BE12</f>
        <v>24</v>
      </c>
      <c r="BF11" s="10">
        <f t="shared" si="87"/>
        <v>1</v>
      </c>
      <c r="BG11" s="10"/>
      <c r="BH11" s="10"/>
      <c r="BI11" s="10">
        <f t="shared" ref="BI11:BT11" si="88">+BI12</f>
        <v>30</v>
      </c>
      <c r="BJ11" s="10">
        <f t="shared" si="88"/>
        <v>29</v>
      </c>
      <c r="BK11" s="10">
        <f t="shared" si="88"/>
        <v>12</v>
      </c>
      <c r="BL11" s="10">
        <f t="shared" si="88"/>
        <v>12</v>
      </c>
      <c r="BM11" s="10">
        <f t="shared" si="88"/>
        <v>41</v>
      </c>
      <c r="BN11" s="10">
        <f t="shared" si="88"/>
        <v>11</v>
      </c>
      <c r="BO11" s="10">
        <f t="shared" si="88"/>
        <v>1</v>
      </c>
      <c r="BP11" s="10">
        <f t="shared" si="88"/>
        <v>2</v>
      </c>
      <c r="BQ11" s="10">
        <f t="shared" si="88"/>
        <v>12</v>
      </c>
      <c r="BR11" s="10">
        <f t="shared" si="88"/>
        <v>90</v>
      </c>
      <c r="BS11" s="10">
        <f t="shared" si="88"/>
        <v>1</v>
      </c>
      <c r="BT11" s="10">
        <f t="shared" si="88"/>
        <v>31</v>
      </c>
      <c r="BU11" s="10">
        <f t="shared" ref="BU11:BX11" si="89">+BU12</f>
        <v>12</v>
      </c>
      <c r="BV11" s="10">
        <f t="shared" si="89"/>
        <v>16</v>
      </c>
      <c r="BW11" s="10">
        <f t="shared" si="89"/>
        <v>49</v>
      </c>
      <c r="BX11" s="10">
        <f t="shared" si="89"/>
        <v>3</v>
      </c>
      <c r="BY11" s="10"/>
      <c r="BZ11" s="10"/>
      <c r="CA11" s="10">
        <f t="shared" ref="CA11:CF11" si="90">+CA12</f>
        <v>0</v>
      </c>
      <c r="CB11" s="10">
        <f t="shared" si="90"/>
        <v>22</v>
      </c>
      <c r="CC11" s="10">
        <f t="shared" si="90"/>
        <v>15</v>
      </c>
      <c r="CD11" s="10">
        <f t="shared" si="90"/>
        <v>95</v>
      </c>
      <c r="CE11" s="10">
        <f t="shared" si="90"/>
        <v>1000</v>
      </c>
      <c r="CF11" s="10">
        <f t="shared" si="90"/>
        <v>3</v>
      </c>
      <c r="CG11" s="10"/>
      <c r="CH11" s="10"/>
      <c r="CI11" s="10"/>
      <c r="CJ11" s="10"/>
      <c r="CK11" s="10"/>
      <c r="CL11" s="10"/>
      <c r="CM11" s="10"/>
    </row>
    <row r="12" spans="1:91" x14ac:dyDescent="0.25">
      <c r="A12" s="24" t="s">
        <v>94</v>
      </c>
      <c r="B12" s="15">
        <v>3</v>
      </c>
      <c r="C12" s="15">
        <f>4+4+1+6+5+3+7+11+3+1+6+4+1+1+6+3+1+1+1+1+3+12+1</f>
        <v>86</v>
      </c>
      <c r="D12" s="15">
        <v>6</v>
      </c>
      <c r="E12" s="15">
        <v>5</v>
      </c>
      <c r="F12" s="15"/>
      <c r="G12" s="15">
        <f>3+2+5+6+6</f>
        <v>22</v>
      </c>
      <c r="H12" s="15">
        <f>6+2</f>
        <v>8</v>
      </c>
      <c r="I12" s="15">
        <v>2</v>
      </c>
      <c r="J12" s="15"/>
      <c r="K12" s="15"/>
      <c r="L12" s="15"/>
      <c r="M12" s="15"/>
      <c r="N12" s="15">
        <v>3</v>
      </c>
      <c r="O12" s="15">
        <f>3+2</f>
        <v>5</v>
      </c>
      <c r="P12" s="15">
        <v>1</v>
      </c>
      <c r="Q12" s="15">
        <v>1</v>
      </c>
      <c r="R12" s="15">
        <f>2+6+3+2</f>
        <v>13</v>
      </c>
      <c r="S12" s="15"/>
      <c r="T12" s="25">
        <v>1</v>
      </c>
      <c r="U12" s="25">
        <v>5</v>
      </c>
      <c r="V12" s="25">
        <v>3</v>
      </c>
      <c r="W12" s="25">
        <v>4</v>
      </c>
      <c r="X12" s="25">
        <f>2+3</f>
        <v>5</v>
      </c>
      <c r="Y12" s="25">
        <v>4</v>
      </c>
      <c r="Z12" s="25">
        <v>2</v>
      </c>
      <c r="AA12" s="25">
        <v>5</v>
      </c>
      <c r="AB12" s="25">
        <v>75</v>
      </c>
      <c r="AC12" s="25"/>
      <c r="AD12" s="25">
        <f>1+1</f>
        <v>2</v>
      </c>
      <c r="AE12" s="25"/>
      <c r="AF12" s="25"/>
      <c r="AG12" s="15">
        <v>3</v>
      </c>
      <c r="AH12" s="15"/>
      <c r="AI12" s="15">
        <v>200</v>
      </c>
      <c r="AJ12" s="15">
        <f>124+7+138</f>
        <v>269</v>
      </c>
      <c r="AK12" s="15"/>
      <c r="AL12" s="15">
        <v>1</v>
      </c>
      <c r="AM12" s="15">
        <v>92</v>
      </c>
      <c r="AN12" s="15">
        <v>3</v>
      </c>
      <c r="AO12" s="15">
        <v>800</v>
      </c>
      <c r="AP12" s="15">
        <v>3</v>
      </c>
      <c r="AQ12" s="25">
        <v>2</v>
      </c>
      <c r="AR12" s="25">
        <v>1</v>
      </c>
      <c r="AS12" s="25">
        <v>2</v>
      </c>
      <c r="AT12" s="25">
        <v>3</v>
      </c>
      <c r="AU12" s="25">
        <f>4+1+24</f>
        <v>29</v>
      </c>
      <c r="AV12" s="25">
        <v>75</v>
      </c>
      <c r="AW12" s="25">
        <f>3+3</f>
        <v>6</v>
      </c>
      <c r="AX12" s="25">
        <v>3</v>
      </c>
      <c r="AY12" s="25"/>
      <c r="AZ12" s="25">
        <f>150+150+150+150</f>
        <v>600</v>
      </c>
      <c r="BA12" s="25">
        <f>80+80+80</f>
        <v>240</v>
      </c>
      <c r="BB12" s="25"/>
      <c r="BC12" s="25"/>
      <c r="BD12" s="25">
        <v>25</v>
      </c>
      <c r="BE12" s="25">
        <v>24</v>
      </c>
      <c r="BF12" s="25">
        <v>1</v>
      </c>
      <c r="BG12" s="25"/>
      <c r="BH12" s="25"/>
      <c r="BI12" s="25">
        <v>30</v>
      </c>
      <c r="BJ12" s="25">
        <f>5+1+1+13+1+4+4</f>
        <v>29</v>
      </c>
      <c r="BK12" s="25">
        <f>2+6+3+1</f>
        <v>12</v>
      </c>
      <c r="BL12" s="25">
        <v>12</v>
      </c>
      <c r="BM12" s="25">
        <f>17+24</f>
        <v>41</v>
      </c>
      <c r="BN12" s="25">
        <f>1+4+6</f>
        <v>11</v>
      </c>
      <c r="BO12" s="25">
        <v>1</v>
      </c>
      <c r="BP12" s="16">
        <v>2</v>
      </c>
      <c r="BQ12" s="16">
        <v>12</v>
      </c>
      <c r="BR12" s="25">
        <v>90</v>
      </c>
      <c r="BS12" s="25">
        <v>1</v>
      </c>
      <c r="BT12" s="15">
        <v>31</v>
      </c>
      <c r="BU12" s="15">
        <v>12</v>
      </c>
      <c r="BV12" s="15">
        <v>16</v>
      </c>
      <c r="BW12" s="15">
        <f>12+6+8+6+17</f>
        <v>49</v>
      </c>
      <c r="BX12" s="15">
        <v>3</v>
      </c>
      <c r="BY12" s="15"/>
      <c r="BZ12" s="15"/>
      <c r="CA12" s="15"/>
      <c r="CB12" s="15">
        <v>22</v>
      </c>
      <c r="CC12" s="15">
        <v>15</v>
      </c>
      <c r="CD12" s="15">
        <v>95</v>
      </c>
      <c r="CE12" s="15">
        <v>1000</v>
      </c>
      <c r="CF12" s="15">
        <v>3</v>
      </c>
      <c r="CG12" s="15"/>
      <c r="CH12" s="25"/>
      <c r="CI12" s="25"/>
      <c r="CJ12" s="25"/>
      <c r="CK12" s="25"/>
      <c r="CL12" s="25"/>
      <c r="CM12" s="25"/>
    </row>
    <row r="13" spans="1:91" x14ac:dyDescent="0.25">
      <c r="A13" s="8" t="s">
        <v>183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8"/>
      <c r="AR13" s="18"/>
      <c r="AS13" s="18"/>
      <c r="AT13" s="18"/>
      <c r="AU13" s="18"/>
      <c r="AV13" s="18"/>
      <c r="AW13" s="18"/>
      <c r="AX13" s="18"/>
      <c r="AY13" s="18"/>
      <c r="AZ13" s="18">
        <f>+AZ14</f>
        <v>100</v>
      </c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9"/>
      <c r="BQ13" s="19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</row>
    <row r="14" spans="1:91" x14ac:dyDescent="0.25">
      <c r="A14" s="24" t="s">
        <v>186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25"/>
      <c r="AR14" s="25"/>
      <c r="AS14" s="25"/>
      <c r="AT14" s="25"/>
      <c r="AU14" s="25"/>
      <c r="AV14" s="25"/>
      <c r="AW14" s="25"/>
      <c r="AX14" s="25"/>
      <c r="AY14" s="25"/>
      <c r="AZ14" s="25">
        <v>100</v>
      </c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16"/>
      <c r="BQ14" s="16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</row>
    <row r="15" spans="1:91" ht="15" customHeight="1" x14ac:dyDescent="0.25">
      <c r="A15" s="8" t="s">
        <v>136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8"/>
      <c r="AR15" s="18"/>
      <c r="AS15" s="18"/>
      <c r="AT15" s="18"/>
      <c r="AU15" s="18"/>
      <c r="AV15" s="18"/>
      <c r="AW15" s="18"/>
      <c r="AX15" s="18"/>
      <c r="AY15" s="18"/>
      <c r="AZ15" s="18">
        <f>+AZ16</f>
        <v>300</v>
      </c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9"/>
      <c r="BQ15" s="19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</row>
    <row r="16" spans="1:91" x14ac:dyDescent="0.25">
      <c r="A16" s="24" t="s">
        <v>184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25"/>
      <c r="AR16" s="25"/>
      <c r="AS16" s="25"/>
      <c r="AT16" s="25"/>
      <c r="AU16" s="25"/>
      <c r="AV16" s="25"/>
      <c r="AW16" s="25"/>
      <c r="AX16" s="25"/>
      <c r="AY16" s="25"/>
      <c r="AZ16" s="25">
        <v>300</v>
      </c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16"/>
      <c r="BQ16" s="16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</row>
    <row r="17" spans="1:91" x14ac:dyDescent="0.25">
      <c r="A17" s="8" t="s">
        <v>187</v>
      </c>
      <c r="B17" s="17">
        <f>+B18</f>
        <v>0</v>
      </c>
      <c r="C17" s="17">
        <f>+C18</f>
        <v>0</v>
      </c>
      <c r="D17" s="17">
        <f t="shared" ref="D17:AB17" si="91">+D18</f>
        <v>0</v>
      </c>
      <c r="E17" s="17">
        <f t="shared" si="91"/>
        <v>0</v>
      </c>
      <c r="F17" s="17">
        <f t="shared" si="91"/>
        <v>0</v>
      </c>
      <c r="G17" s="17">
        <f t="shared" si="91"/>
        <v>0</v>
      </c>
      <c r="H17" s="17">
        <f t="shared" si="91"/>
        <v>0</v>
      </c>
      <c r="I17" s="17">
        <f t="shared" si="91"/>
        <v>0</v>
      </c>
      <c r="J17" s="17">
        <f t="shared" si="91"/>
        <v>14</v>
      </c>
      <c r="K17" s="17">
        <f t="shared" si="91"/>
        <v>23</v>
      </c>
      <c r="L17" s="17">
        <f t="shared" si="91"/>
        <v>0</v>
      </c>
      <c r="M17" s="17"/>
      <c r="N17" s="17">
        <f t="shared" si="91"/>
        <v>0</v>
      </c>
      <c r="O17" s="17">
        <f t="shared" si="91"/>
        <v>0</v>
      </c>
      <c r="P17" s="17">
        <f t="shared" si="91"/>
        <v>0</v>
      </c>
      <c r="Q17" s="17">
        <f t="shared" si="91"/>
        <v>0</v>
      </c>
      <c r="R17" s="17">
        <f t="shared" si="91"/>
        <v>0</v>
      </c>
      <c r="S17" s="17">
        <f t="shared" si="91"/>
        <v>0</v>
      </c>
      <c r="T17" s="18">
        <f t="shared" si="91"/>
        <v>0</v>
      </c>
      <c r="U17" s="18">
        <f t="shared" si="91"/>
        <v>0</v>
      </c>
      <c r="V17" s="18">
        <f t="shared" si="91"/>
        <v>0</v>
      </c>
      <c r="W17" s="18">
        <f t="shared" si="91"/>
        <v>0</v>
      </c>
      <c r="X17" s="18">
        <f t="shared" si="91"/>
        <v>0</v>
      </c>
      <c r="Y17" s="18">
        <f t="shared" si="91"/>
        <v>0</v>
      </c>
      <c r="Z17" s="18">
        <f t="shared" si="91"/>
        <v>0</v>
      </c>
      <c r="AA17" s="18">
        <f t="shared" si="91"/>
        <v>0</v>
      </c>
      <c r="AB17" s="18">
        <f t="shared" si="91"/>
        <v>0</v>
      </c>
      <c r="AC17" s="18">
        <f t="shared" ref="AC17:BB17" si="92">+AC18</f>
        <v>0</v>
      </c>
      <c r="AD17" s="18">
        <f t="shared" si="92"/>
        <v>0</v>
      </c>
      <c r="AE17" s="18">
        <f t="shared" si="92"/>
        <v>12</v>
      </c>
      <c r="AF17" s="18">
        <f t="shared" si="92"/>
        <v>1</v>
      </c>
      <c r="AG17" s="17">
        <f t="shared" si="92"/>
        <v>0</v>
      </c>
      <c r="AH17" s="17">
        <f t="shared" si="92"/>
        <v>24</v>
      </c>
      <c r="AI17" s="17">
        <f t="shared" si="92"/>
        <v>0</v>
      </c>
      <c r="AJ17" s="17">
        <f t="shared" si="92"/>
        <v>0</v>
      </c>
      <c r="AK17" s="17">
        <f t="shared" si="92"/>
        <v>0</v>
      </c>
      <c r="AL17" s="17">
        <f t="shared" si="92"/>
        <v>0</v>
      </c>
      <c r="AM17" s="17">
        <f t="shared" si="92"/>
        <v>0</v>
      </c>
      <c r="AN17" s="17">
        <f t="shared" si="92"/>
        <v>0</v>
      </c>
      <c r="AO17" s="17">
        <f t="shared" si="92"/>
        <v>0</v>
      </c>
      <c r="AP17" s="17">
        <f t="shared" si="92"/>
        <v>0</v>
      </c>
      <c r="AQ17" s="18">
        <f t="shared" si="92"/>
        <v>0</v>
      </c>
      <c r="AR17" s="18">
        <f t="shared" si="92"/>
        <v>0</v>
      </c>
      <c r="AS17" s="18">
        <f t="shared" si="92"/>
        <v>0</v>
      </c>
      <c r="AT17" s="18">
        <f t="shared" si="92"/>
        <v>0</v>
      </c>
      <c r="AU17" s="18">
        <f t="shared" si="92"/>
        <v>0</v>
      </c>
      <c r="AV17" s="18">
        <f t="shared" si="92"/>
        <v>0</v>
      </c>
      <c r="AW17" s="18">
        <f t="shared" si="92"/>
        <v>0</v>
      </c>
      <c r="AX17" s="18">
        <f t="shared" si="92"/>
        <v>0</v>
      </c>
      <c r="AY17" s="18">
        <f t="shared" si="92"/>
        <v>0</v>
      </c>
      <c r="AZ17" s="18">
        <f t="shared" si="92"/>
        <v>0</v>
      </c>
      <c r="BA17" s="18">
        <f t="shared" si="92"/>
        <v>400</v>
      </c>
      <c r="BB17" s="18">
        <f t="shared" si="92"/>
        <v>0</v>
      </c>
      <c r="BC17" s="18">
        <f t="shared" ref="BC17:CI17" si="93">+BC18</f>
        <v>0</v>
      </c>
      <c r="BD17" s="18">
        <f t="shared" si="93"/>
        <v>0</v>
      </c>
      <c r="BE17" s="18">
        <f t="shared" si="93"/>
        <v>0</v>
      </c>
      <c r="BF17" s="18">
        <f t="shared" si="93"/>
        <v>0</v>
      </c>
      <c r="BG17" s="18"/>
      <c r="BH17" s="18"/>
      <c r="BI17" s="18">
        <f t="shared" si="93"/>
        <v>0</v>
      </c>
      <c r="BJ17" s="18">
        <f t="shared" si="93"/>
        <v>0</v>
      </c>
      <c r="BK17" s="18">
        <f t="shared" si="93"/>
        <v>0</v>
      </c>
      <c r="BL17" s="18">
        <f t="shared" si="93"/>
        <v>0</v>
      </c>
      <c r="BM17" s="18">
        <f t="shared" si="93"/>
        <v>0</v>
      </c>
      <c r="BN17" s="18">
        <f t="shared" si="93"/>
        <v>0</v>
      </c>
      <c r="BO17" s="18">
        <f t="shared" si="93"/>
        <v>0</v>
      </c>
      <c r="BP17" s="18">
        <f t="shared" si="93"/>
        <v>0</v>
      </c>
      <c r="BQ17" s="18">
        <f t="shared" si="93"/>
        <v>0</v>
      </c>
      <c r="BR17" s="18">
        <f t="shared" si="93"/>
        <v>0</v>
      </c>
      <c r="BS17" s="18">
        <f t="shared" si="93"/>
        <v>0</v>
      </c>
      <c r="BT17" s="18">
        <f t="shared" si="93"/>
        <v>0</v>
      </c>
      <c r="BU17" s="18">
        <f>+BU18</f>
        <v>18</v>
      </c>
      <c r="BV17" s="18">
        <f>+BV18</f>
        <v>2</v>
      </c>
      <c r="BW17" s="18">
        <f t="shared" si="93"/>
        <v>20</v>
      </c>
      <c r="BX17" s="18">
        <f t="shared" si="93"/>
        <v>6</v>
      </c>
      <c r="BY17" s="18"/>
      <c r="BZ17" s="18"/>
      <c r="CA17" s="18">
        <f t="shared" si="93"/>
        <v>2</v>
      </c>
      <c r="CB17" s="18">
        <f t="shared" si="93"/>
        <v>0</v>
      </c>
      <c r="CC17" s="18">
        <f t="shared" si="93"/>
        <v>0</v>
      </c>
      <c r="CD17" s="18">
        <f t="shared" si="93"/>
        <v>0</v>
      </c>
      <c r="CE17" s="18">
        <f t="shared" si="93"/>
        <v>0</v>
      </c>
      <c r="CF17" s="18">
        <f t="shared" si="93"/>
        <v>0</v>
      </c>
      <c r="CG17" s="18">
        <f t="shared" si="93"/>
        <v>0</v>
      </c>
      <c r="CH17" s="18">
        <f t="shared" si="93"/>
        <v>0</v>
      </c>
      <c r="CI17" s="18">
        <f t="shared" si="93"/>
        <v>0</v>
      </c>
      <c r="CJ17" s="18"/>
      <c r="CK17" s="18"/>
      <c r="CL17" s="18"/>
      <c r="CM17" s="18"/>
    </row>
    <row r="18" spans="1:91" ht="15" customHeight="1" x14ac:dyDescent="0.25">
      <c r="A18" s="24" t="s">
        <v>185</v>
      </c>
      <c r="B18" s="15"/>
      <c r="C18" s="15"/>
      <c r="D18" s="15"/>
      <c r="E18" s="15"/>
      <c r="F18" s="15"/>
      <c r="G18" s="15"/>
      <c r="H18" s="15"/>
      <c r="I18" s="15"/>
      <c r="J18" s="15">
        <f>3+5+3+3</f>
        <v>14</v>
      </c>
      <c r="K18" s="15">
        <f>3+7+10+3</f>
        <v>23</v>
      </c>
      <c r="L18" s="15"/>
      <c r="M18" s="15"/>
      <c r="N18" s="15"/>
      <c r="O18" s="15"/>
      <c r="P18" s="15"/>
      <c r="Q18" s="15"/>
      <c r="R18" s="15"/>
      <c r="S18" s="1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>
        <v>12</v>
      </c>
      <c r="AF18" s="25">
        <v>1</v>
      </c>
      <c r="AG18" s="15"/>
      <c r="AH18" s="15">
        <v>24</v>
      </c>
      <c r="AI18" s="15"/>
      <c r="AJ18" s="15"/>
      <c r="AK18" s="15"/>
      <c r="AL18" s="15"/>
      <c r="AM18" s="15"/>
      <c r="AN18" s="15"/>
      <c r="AO18" s="15"/>
      <c r="AP18" s="1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>
        <v>400</v>
      </c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16"/>
      <c r="BQ18" s="16"/>
      <c r="BR18" s="25"/>
      <c r="BS18" s="25"/>
      <c r="BT18" s="25"/>
      <c r="BU18" s="25">
        <f>16+2</f>
        <v>18</v>
      </c>
      <c r="BV18" s="25">
        <v>2</v>
      </c>
      <c r="BW18" s="25">
        <f>15+3+2</f>
        <v>20</v>
      </c>
      <c r="BX18" s="25">
        <f>3+3</f>
        <v>6</v>
      </c>
      <c r="BY18" s="25"/>
      <c r="BZ18" s="25"/>
      <c r="CA18" s="25">
        <v>2</v>
      </c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</row>
    <row r="19" spans="1:91" x14ac:dyDescent="0.25">
      <c r="A19" s="8" t="s">
        <v>128</v>
      </c>
      <c r="B19" s="17">
        <f>+B20</f>
        <v>0</v>
      </c>
      <c r="C19" s="17">
        <f>+C20</f>
        <v>0</v>
      </c>
      <c r="D19" s="17">
        <f t="shared" ref="D19:AB19" si="94">+D20</f>
        <v>0</v>
      </c>
      <c r="E19" s="17">
        <f t="shared" si="94"/>
        <v>0</v>
      </c>
      <c r="F19" s="17">
        <f t="shared" si="94"/>
        <v>0</v>
      </c>
      <c r="G19" s="17">
        <f t="shared" si="94"/>
        <v>0</v>
      </c>
      <c r="H19" s="17">
        <f t="shared" si="94"/>
        <v>0</v>
      </c>
      <c r="I19" s="17">
        <f t="shared" si="94"/>
        <v>0</v>
      </c>
      <c r="J19" s="17">
        <f t="shared" si="94"/>
        <v>0</v>
      </c>
      <c r="K19" s="17">
        <f t="shared" si="94"/>
        <v>0</v>
      </c>
      <c r="L19" s="17">
        <f t="shared" si="94"/>
        <v>0</v>
      </c>
      <c r="M19" s="17"/>
      <c r="N19" s="17">
        <f t="shared" si="94"/>
        <v>0</v>
      </c>
      <c r="O19" s="17">
        <f t="shared" si="94"/>
        <v>0</v>
      </c>
      <c r="P19" s="17">
        <f t="shared" si="94"/>
        <v>0</v>
      </c>
      <c r="Q19" s="17">
        <f t="shared" si="94"/>
        <v>0</v>
      </c>
      <c r="R19" s="17">
        <f t="shared" si="94"/>
        <v>0</v>
      </c>
      <c r="S19" s="17">
        <f t="shared" si="94"/>
        <v>0</v>
      </c>
      <c r="T19" s="18">
        <f t="shared" si="94"/>
        <v>0</v>
      </c>
      <c r="U19" s="18">
        <f t="shared" si="94"/>
        <v>0</v>
      </c>
      <c r="V19" s="18">
        <f t="shared" si="94"/>
        <v>0</v>
      </c>
      <c r="W19" s="18">
        <f t="shared" si="94"/>
        <v>0</v>
      </c>
      <c r="X19" s="18">
        <f t="shared" si="94"/>
        <v>0</v>
      </c>
      <c r="Y19" s="18">
        <f t="shared" si="94"/>
        <v>0</v>
      </c>
      <c r="Z19" s="18">
        <f t="shared" si="94"/>
        <v>0</v>
      </c>
      <c r="AA19" s="18">
        <f t="shared" si="94"/>
        <v>0</v>
      </c>
      <c r="AB19" s="18">
        <f t="shared" si="94"/>
        <v>0</v>
      </c>
      <c r="AC19" s="18">
        <f t="shared" ref="AC19:BB19" si="95">+AC20</f>
        <v>0</v>
      </c>
      <c r="AD19" s="18">
        <f t="shared" si="95"/>
        <v>0</v>
      </c>
      <c r="AE19" s="18">
        <f t="shared" si="95"/>
        <v>0</v>
      </c>
      <c r="AF19" s="18">
        <f t="shared" si="95"/>
        <v>0</v>
      </c>
      <c r="AG19" s="17">
        <f t="shared" si="95"/>
        <v>0</v>
      </c>
      <c r="AH19" s="17">
        <f t="shared" si="95"/>
        <v>0</v>
      </c>
      <c r="AI19" s="17">
        <f t="shared" si="95"/>
        <v>0</v>
      </c>
      <c r="AJ19" s="17">
        <f t="shared" si="95"/>
        <v>0</v>
      </c>
      <c r="AK19" s="17">
        <f t="shared" si="95"/>
        <v>0</v>
      </c>
      <c r="AL19" s="17">
        <f t="shared" si="95"/>
        <v>0</v>
      </c>
      <c r="AM19" s="17">
        <f t="shared" si="95"/>
        <v>0</v>
      </c>
      <c r="AN19" s="17">
        <f t="shared" si="95"/>
        <v>0</v>
      </c>
      <c r="AO19" s="17">
        <f t="shared" si="95"/>
        <v>0</v>
      </c>
      <c r="AP19" s="17">
        <f t="shared" si="95"/>
        <v>0</v>
      </c>
      <c r="AQ19" s="18">
        <f t="shared" si="95"/>
        <v>0</v>
      </c>
      <c r="AR19" s="18">
        <f t="shared" si="95"/>
        <v>0</v>
      </c>
      <c r="AS19" s="18">
        <f t="shared" si="95"/>
        <v>0</v>
      </c>
      <c r="AT19" s="18">
        <f t="shared" si="95"/>
        <v>0</v>
      </c>
      <c r="AU19" s="18">
        <f t="shared" si="95"/>
        <v>0</v>
      </c>
      <c r="AV19" s="18">
        <f t="shared" si="95"/>
        <v>0</v>
      </c>
      <c r="AW19" s="18">
        <f t="shared" si="95"/>
        <v>0</v>
      </c>
      <c r="AX19" s="18">
        <f t="shared" si="95"/>
        <v>0</v>
      </c>
      <c r="AY19" s="18">
        <f t="shared" si="95"/>
        <v>0</v>
      </c>
      <c r="AZ19" s="18">
        <f t="shared" si="95"/>
        <v>0</v>
      </c>
      <c r="BA19" s="18">
        <f t="shared" si="95"/>
        <v>0</v>
      </c>
      <c r="BB19" s="18">
        <f t="shared" si="95"/>
        <v>0</v>
      </c>
      <c r="BC19" s="18">
        <f t="shared" ref="BC19:CI19" si="96">+BC20</f>
        <v>0</v>
      </c>
      <c r="BD19" s="18">
        <f t="shared" si="96"/>
        <v>0</v>
      </c>
      <c r="BE19" s="18">
        <f t="shared" si="96"/>
        <v>0</v>
      </c>
      <c r="BF19" s="18">
        <f t="shared" si="96"/>
        <v>0</v>
      </c>
      <c r="BG19" s="18"/>
      <c r="BH19" s="18"/>
      <c r="BI19" s="18">
        <f t="shared" si="96"/>
        <v>0</v>
      </c>
      <c r="BJ19" s="18">
        <f t="shared" si="96"/>
        <v>0</v>
      </c>
      <c r="BK19" s="18">
        <f t="shared" si="96"/>
        <v>0</v>
      </c>
      <c r="BL19" s="18">
        <f t="shared" si="96"/>
        <v>0</v>
      </c>
      <c r="BM19" s="18">
        <f t="shared" si="96"/>
        <v>0</v>
      </c>
      <c r="BN19" s="18">
        <f t="shared" si="96"/>
        <v>0</v>
      </c>
      <c r="BO19" s="18">
        <f t="shared" si="96"/>
        <v>0</v>
      </c>
      <c r="BP19" s="18">
        <f t="shared" si="96"/>
        <v>0</v>
      </c>
      <c r="BQ19" s="18">
        <f t="shared" si="96"/>
        <v>0</v>
      </c>
      <c r="BR19" s="18">
        <f t="shared" si="96"/>
        <v>0</v>
      </c>
      <c r="BS19" s="18">
        <f t="shared" si="96"/>
        <v>0</v>
      </c>
      <c r="BT19" s="18">
        <f t="shared" si="96"/>
        <v>0</v>
      </c>
      <c r="BU19" s="18">
        <f>+BU20</f>
        <v>0</v>
      </c>
      <c r="BV19" s="18">
        <f>+BV20</f>
        <v>0</v>
      </c>
      <c r="BW19" s="18">
        <f t="shared" si="96"/>
        <v>22</v>
      </c>
      <c r="BX19" s="18">
        <f t="shared" si="96"/>
        <v>4</v>
      </c>
      <c r="BY19" s="18"/>
      <c r="BZ19" s="18"/>
      <c r="CA19" s="18">
        <f t="shared" si="96"/>
        <v>25</v>
      </c>
      <c r="CB19" s="18">
        <f t="shared" si="96"/>
        <v>0</v>
      </c>
      <c r="CC19" s="18">
        <f t="shared" si="96"/>
        <v>0</v>
      </c>
      <c r="CD19" s="18">
        <f t="shared" si="96"/>
        <v>0</v>
      </c>
      <c r="CE19" s="18">
        <f t="shared" si="96"/>
        <v>0</v>
      </c>
      <c r="CF19" s="18">
        <f t="shared" si="96"/>
        <v>0</v>
      </c>
      <c r="CG19" s="18">
        <f t="shared" si="96"/>
        <v>2</v>
      </c>
      <c r="CH19" s="18">
        <f t="shared" si="96"/>
        <v>0</v>
      </c>
      <c r="CI19" s="18">
        <f t="shared" si="96"/>
        <v>0</v>
      </c>
      <c r="CJ19" s="18"/>
      <c r="CK19" s="18"/>
      <c r="CL19" s="18"/>
      <c r="CM19" s="18"/>
    </row>
    <row r="20" spans="1:91" x14ac:dyDescent="0.25">
      <c r="A20" s="24" t="s">
        <v>188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16"/>
      <c r="BQ20" s="16"/>
      <c r="BR20" s="25"/>
      <c r="BS20" s="25"/>
      <c r="BT20" s="25"/>
      <c r="BU20" s="25"/>
      <c r="BV20" s="25"/>
      <c r="BW20" s="25">
        <f>3+1+2+1+1+3+1+3+7</f>
        <v>22</v>
      </c>
      <c r="BX20" s="25">
        <f>3+1</f>
        <v>4</v>
      </c>
      <c r="BY20" s="25"/>
      <c r="BZ20" s="25"/>
      <c r="CA20" s="25">
        <f>17+8</f>
        <v>25</v>
      </c>
      <c r="CB20" s="25"/>
      <c r="CC20" s="25"/>
      <c r="CD20" s="25"/>
      <c r="CE20" s="25"/>
      <c r="CF20" s="25"/>
      <c r="CG20" s="25">
        <v>2</v>
      </c>
      <c r="CH20" s="25"/>
      <c r="CI20" s="25"/>
      <c r="CJ20" s="25"/>
      <c r="CK20" s="25"/>
      <c r="CL20" s="25"/>
      <c r="CM20" s="25"/>
    </row>
    <row r="21" spans="1:91" x14ac:dyDescent="0.25">
      <c r="A21" s="8" t="s">
        <v>128</v>
      </c>
      <c r="B21" s="17">
        <f t="shared" ref="B21:AB21" si="97">+B22</f>
        <v>0</v>
      </c>
      <c r="C21" s="17">
        <f t="shared" si="97"/>
        <v>0</v>
      </c>
      <c r="D21" s="17">
        <f t="shared" si="97"/>
        <v>0</v>
      </c>
      <c r="E21" s="17">
        <f t="shared" si="97"/>
        <v>0</v>
      </c>
      <c r="F21" s="17">
        <f t="shared" si="97"/>
        <v>0</v>
      </c>
      <c r="G21" s="17">
        <f t="shared" si="97"/>
        <v>0</v>
      </c>
      <c r="H21" s="17">
        <f t="shared" si="97"/>
        <v>0</v>
      </c>
      <c r="I21" s="17">
        <f t="shared" si="97"/>
        <v>0</v>
      </c>
      <c r="J21" s="17">
        <f t="shared" si="97"/>
        <v>0</v>
      </c>
      <c r="K21" s="17">
        <f t="shared" si="97"/>
        <v>0</v>
      </c>
      <c r="L21" s="17">
        <f t="shared" si="97"/>
        <v>0</v>
      </c>
      <c r="M21" s="17"/>
      <c r="N21" s="17">
        <f t="shared" si="97"/>
        <v>0</v>
      </c>
      <c r="O21" s="17">
        <f t="shared" si="97"/>
        <v>0</v>
      </c>
      <c r="P21" s="17">
        <f t="shared" si="97"/>
        <v>0</v>
      </c>
      <c r="Q21" s="17">
        <f t="shared" si="97"/>
        <v>0</v>
      </c>
      <c r="R21" s="17">
        <f t="shared" si="97"/>
        <v>0</v>
      </c>
      <c r="S21" s="17">
        <f t="shared" si="97"/>
        <v>0</v>
      </c>
      <c r="T21" s="18">
        <f t="shared" si="97"/>
        <v>0</v>
      </c>
      <c r="U21" s="18">
        <f t="shared" si="97"/>
        <v>0</v>
      </c>
      <c r="V21" s="18">
        <f t="shared" si="97"/>
        <v>0</v>
      </c>
      <c r="W21" s="18">
        <f t="shared" si="97"/>
        <v>0</v>
      </c>
      <c r="X21" s="18">
        <f t="shared" si="97"/>
        <v>0</v>
      </c>
      <c r="Y21" s="18">
        <f t="shared" si="97"/>
        <v>0</v>
      </c>
      <c r="Z21" s="18">
        <f t="shared" si="97"/>
        <v>0</v>
      </c>
      <c r="AA21" s="18">
        <f t="shared" si="97"/>
        <v>0</v>
      </c>
      <c r="AB21" s="18">
        <f t="shared" si="97"/>
        <v>0</v>
      </c>
      <c r="AC21" s="18">
        <f t="shared" ref="AC21:BA21" si="98">+AC22</f>
        <v>0</v>
      </c>
      <c r="AD21" s="18">
        <f t="shared" si="98"/>
        <v>0</v>
      </c>
      <c r="AE21" s="18">
        <f t="shared" si="98"/>
        <v>0</v>
      </c>
      <c r="AF21" s="18">
        <f t="shared" si="98"/>
        <v>0</v>
      </c>
      <c r="AG21" s="17">
        <f t="shared" si="98"/>
        <v>0</v>
      </c>
      <c r="AH21" s="17">
        <f t="shared" si="98"/>
        <v>0</v>
      </c>
      <c r="AI21" s="17">
        <f t="shared" si="98"/>
        <v>0</v>
      </c>
      <c r="AJ21" s="17">
        <f t="shared" si="98"/>
        <v>0</v>
      </c>
      <c r="AK21" s="17">
        <f t="shared" si="98"/>
        <v>0</v>
      </c>
      <c r="AL21" s="17">
        <f t="shared" si="98"/>
        <v>0</v>
      </c>
      <c r="AM21" s="17">
        <f t="shared" si="98"/>
        <v>0</v>
      </c>
      <c r="AN21" s="17">
        <f t="shared" si="98"/>
        <v>0</v>
      </c>
      <c r="AO21" s="17">
        <f t="shared" si="98"/>
        <v>0</v>
      </c>
      <c r="AP21" s="17">
        <f t="shared" si="98"/>
        <v>0</v>
      </c>
      <c r="AQ21" s="18">
        <f t="shared" si="98"/>
        <v>0</v>
      </c>
      <c r="AR21" s="18">
        <f t="shared" si="98"/>
        <v>0</v>
      </c>
      <c r="AS21" s="18">
        <f t="shared" si="98"/>
        <v>0</v>
      </c>
      <c r="AT21" s="18">
        <f t="shared" si="98"/>
        <v>0</v>
      </c>
      <c r="AU21" s="18">
        <f t="shared" si="98"/>
        <v>0</v>
      </c>
      <c r="AV21" s="18">
        <f t="shared" si="98"/>
        <v>0</v>
      </c>
      <c r="AW21" s="18">
        <f t="shared" si="98"/>
        <v>0</v>
      </c>
      <c r="AX21" s="18">
        <f t="shared" si="98"/>
        <v>0</v>
      </c>
      <c r="AY21" s="18">
        <f t="shared" si="98"/>
        <v>0</v>
      </c>
      <c r="AZ21" s="18">
        <f t="shared" si="98"/>
        <v>40</v>
      </c>
      <c r="BA21" s="18">
        <f t="shared" si="98"/>
        <v>0</v>
      </c>
      <c r="BB21" s="18">
        <f t="shared" ref="BB21:CG21" si="99">+BB22</f>
        <v>0</v>
      </c>
      <c r="BC21" s="18">
        <f t="shared" si="99"/>
        <v>0</v>
      </c>
      <c r="BD21" s="18">
        <f t="shared" si="99"/>
        <v>0</v>
      </c>
      <c r="BE21" s="18">
        <f t="shared" si="99"/>
        <v>0</v>
      </c>
      <c r="BF21" s="18">
        <f t="shared" si="99"/>
        <v>0</v>
      </c>
      <c r="BG21" s="18"/>
      <c r="BH21" s="18"/>
      <c r="BI21" s="18">
        <f t="shared" si="99"/>
        <v>0</v>
      </c>
      <c r="BJ21" s="18">
        <f t="shared" si="99"/>
        <v>0</v>
      </c>
      <c r="BK21" s="18">
        <f t="shared" si="99"/>
        <v>0</v>
      </c>
      <c r="BL21" s="18">
        <f t="shared" si="99"/>
        <v>0</v>
      </c>
      <c r="BM21" s="18">
        <f t="shared" si="99"/>
        <v>0</v>
      </c>
      <c r="BN21" s="18">
        <f t="shared" si="99"/>
        <v>0</v>
      </c>
      <c r="BO21" s="18">
        <f t="shared" si="99"/>
        <v>0</v>
      </c>
      <c r="BP21" s="18">
        <f t="shared" si="99"/>
        <v>0</v>
      </c>
      <c r="BQ21" s="18">
        <f t="shared" si="99"/>
        <v>0</v>
      </c>
      <c r="BR21" s="18">
        <f t="shared" si="99"/>
        <v>0</v>
      </c>
      <c r="BS21" s="18">
        <f t="shared" si="99"/>
        <v>0</v>
      </c>
      <c r="BT21" s="18">
        <f t="shared" si="99"/>
        <v>0</v>
      </c>
      <c r="BU21" s="18">
        <f>+BU22</f>
        <v>0</v>
      </c>
      <c r="BV21" s="18">
        <f>+BV22</f>
        <v>0</v>
      </c>
      <c r="BW21" s="18">
        <f t="shared" si="99"/>
        <v>0</v>
      </c>
      <c r="BX21" s="18">
        <f t="shared" si="99"/>
        <v>0</v>
      </c>
      <c r="BY21" s="18"/>
      <c r="BZ21" s="18"/>
      <c r="CA21" s="18">
        <f t="shared" si="99"/>
        <v>0</v>
      </c>
      <c r="CB21" s="18">
        <f t="shared" si="99"/>
        <v>0</v>
      </c>
      <c r="CC21" s="18">
        <f t="shared" si="99"/>
        <v>0</v>
      </c>
      <c r="CD21" s="18">
        <f t="shared" si="99"/>
        <v>0</v>
      </c>
      <c r="CE21" s="18">
        <f t="shared" si="99"/>
        <v>0</v>
      </c>
      <c r="CF21" s="18">
        <f t="shared" si="99"/>
        <v>0</v>
      </c>
      <c r="CG21" s="18">
        <f t="shared" si="99"/>
        <v>0</v>
      </c>
      <c r="CH21" s="18">
        <f>+CH22</f>
        <v>0</v>
      </c>
      <c r="CI21" s="18">
        <f>+CI22</f>
        <v>0</v>
      </c>
      <c r="CJ21" s="18">
        <f>+CJ22</f>
        <v>1</v>
      </c>
      <c r="CK21" s="18">
        <f>+CK22</f>
        <v>2</v>
      </c>
      <c r="CL21" s="18">
        <f>+CL22</f>
        <v>1</v>
      </c>
      <c r="CM21" s="18"/>
    </row>
    <row r="22" spans="1:91" ht="15" customHeight="1" x14ac:dyDescent="0.25">
      <c r="A22" s="24" t="s">
        <v>189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25"/>
      <c r="AR22" s="25"/>
      <c r="AS22" s="25"/>
      <c r="AT22" s="25"/>
      <c r="AU22" s="25"/>
      <c r="AV22" s="25"/>
      <c r="AW22" s="25"/>
      <c r="AX22" s="25"/>
      <c r="AY22" s="25"/>
      <c r="AZ22" s="25">
        <v>40</v>
      </c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16"/>
      <c r="BQ22" s="16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15"/>
      <c r="CI22" s="15"/>
      <c r="CJ22" s="15">
        <v>1</v>
      </c>
      <c r="CK22" s="15">
        <v>2</v>
      </c>
      <c r="CL22" s="15">
        <v>1</v>
      </c>
      <c r="CM22" s="25"/>
    </row>
    <row r="23" spans="1:91" x14ac:dyDescent="0.25">
      <c r="A23" s="8" t="s">
        <v>128</v>
      </c>
      <c r="B23" s="17">
        <f>+B24</f>
        <v>0</v>
      </c>
      <c r="C23" s="17">
        <f>+C24</f>
        <v>0</v>
      </c>
      <c r="D23" s="17">
        <f>+D24</f>
        <v>0</v>
      </c>
      <c r="E23" s="17">
        <f t="shared" ref="E23:AB23" si="100">+E24</f>
        <v>0</v>
      </c>
      <c r="F23" s="17">
        <f t="shared" si="100"/>
        <v>0</v>
      </c>
      <c r="G23" s="17">
        <f t="shared" si="100"/>
        <v>0</v>
      </c>
      <c r="H23" s="17">
        <f t="shared" si="100"/>
        <v>0</v>
      </c>
      <c r="I23" s="17">
        <f t="shared" si="100"/>
        <v>9</v>
      </c>
      <c r="J23" s="17">
        <f t="shared" si="100"/>
        <v>0</v>
      </c>
      <c r="K23" s="17">
        <f t="shared" si="100"/>
        <v>0</v>
      </c>
      <c r="L23" s="17">
        <f t="shared" si="100"/>
        <v>0</v>
      </c>
      <c r="M23" s="17"/>
      <c r="N23" s="17">
        <f t="shared" si="100"/>
        <v>0</v>
      </c>
      <c r="O23" s="17">
        <f t="shared" si="100"/>
        <v>0</v>
      </c>
      <c r="P23" s="17">
        <f t="shared" si="100"/>
        <v>0</v>
      </c>
      <c r="Q23" s="17">
        <f t="shared" si="100"/>
        <v>0</v>
      </c>
      <c r="R23" s="17">
        <f t="shared" si="100"/>
        <v>0</v>
      </c>
      <c r="S23" s="17">
        <f t="shared" si="100"/>
        <v>0</v>
      </c>
      <c r="T23" s="18">
        <f t="shared" si="100"/>
        <v>0</v>
      </c>
      <c r="U23" s="18">
        <f t="shared" si="100"/>
        <v>0</v>
      </c>
      <c r="V23" s="18">
        <f t="shared" si="100"/>
        <v>0</v>
      </c>
      <c r="W23" s="18">
        <f t="shared" si="100"/>
        <v>0</v>
      </c>
      <c r="X23" s="18">
        <f t="shared" si="100"/>
        <v>0</v>
      </c>
      <c r="Y23" s="18">
        <f t="shared" si="100"/>
        <v>0</v>
      </c>
      <c r="Z23" s="18">
        <f t="shared" si="100"/>
        <v>0</v>
      </c>
      <c r="AA23" s="18">
        <f t="shared" si="100"/>
        <v>0</v>
      </c>
      <c r="AB23" s="18">
        <f t="shared" si="100"/>
        <v>0</v>
      </c>
      <c r="AC23" s="18">
        <f t="shared" ref="AC23:BC23" si="101">+AC24</f>
        <v>0</v>
      </c>
      <c r="AD23" s="18">
        <f t="shared" si="101"/>
        <v>0</v>
      </c>
      <c r="AE23" s="18">
        <f t="shared" si="101"/>
        <v>0</v>
      </c>
      <c r="AF23" s="18">
        <f t="shared" si="101"/>
        <v>0</v>
      </c>
      <c r="AG23" s="17">
        <f t="shared" si="101"/>
        <v>0</v>
      </c>
      <c r="AH23" s="17">
        <f t="shared" si="101"/>
        <v>0</v>
      </c>
      <c r="AI23" s="17">
        <f t="shared" si="101"/>
        <v>50</v>
      </c>
      <c r="AJ23" s="17">
        <f t="shared" si="101"/>
        <v>0</v>
      </c>
      <c r="AK23" s="17">
        <f t="shared" si="101"/>
        <v>40</v>
      </c>
      <c r="AL23" s="17">
        <f t="shared" si="101"/>
        <v>0</v>
      </c>
      <c r="AM23" s="17">
        <f t="shared" si="101"/>
        <v>0</v>
      </c>
      <c r="AN23" s="17">
        <f t="shared" si="101"/>
        <v>0</v>
      </c>
      <c r="AO23" s="17">
        <f t="shared" si="101"/>
        <v>0</v>
      </c>
      <c r="AP23" s="17">
        <f t="shared" si="101"/>
        <v>0</v>
      </c>
      <c r="AQ23" s="18">
        <f t="shared" si="101"/>
        <v>0</v>
      </c>
      <c r="AR23" s="18">
        <f t="shared" si="101"/>
        <v>0</v>
      </c>
      <c r="AS23" s="18">
        <f t="shared" si="101"/>
        <v>0</v>
      </c>
      <c r="AT23" s="18">
        <f t="shared" si="101"/>
        <v>0</v>
      </c>
      <c r="AU23" s="18">
        <f t="shared" si="101"/>
        <v>0</v>
      </c>
      <c r="AV23" s="18">
        <f t="shared" si="101"/>
        <v>0</v>
      </c>
      <c r="AW23" s="18">
        <f t="shared" si="101"/>
        <v>0</v>
      </c>
      <c r="AX23" s="18">
        <f t="shared" si="101"/>
        <v>0</v>
      </c>
      <c r="AY23" s="18">
        <f t="shared" si="101"/>
        <v>0</v>
      </c>
      <c r="AZ23" s="18">
        <f t="shared" si="101"/>
        <v>80</v>
      </c>
      <c r="BA23" s="18">
        <f t="shared" si="101"/>
        <v>0</v>
      </c>
      <c r="BB23" s="18">
        <f t="shared" si="101"/>
        <v>87</v>
      </c>
      <c r="BC23" s="18">
        <f t="shared" si="101"/>
        <v>0</v>
      </c>
      <c r="BD23" s="18">
        <f t="shared" ref="BD23:CL23" si="102">+BD24</f>
        <v>0</v>
      </c>
      <c r="BE23" s="18">
        <f t="shared" si="102"/>
        <v>0</v>
      </c>
      <c r="BF23" s="18">
        <f t="shared" si="102"/>
        <v>0</v>
      </c>
      <c r="BG23" s="18"/>
      <c r="BH23" s="18"/>
      <c r="BI23" s="18">
        <f t="shared" si="102"/>
        <v>0</v>
      </c>
      <c r="BJ23" s="18">
        <f t="shared" si="102"/>
        <v>0</v>
      </c>
      <c r="BK23" s="18">
        <f t="shared" si="102"/>
        <v>0</v>
      </c>
      <c r="BL23" s="18">
        <f t="shared" si="102"/>
        <v>0</v>
      </c>
      <c r="BM23" s="18">
        <f t="shared" si="102"/>
        <v>0</v>
      </c>
      <c r="BN23" s="18">
        <f t="shared" si="102"/>
        <v>0</v>
      </c>
      <c r="BO23" s="18">
        <f t="shared" si="102"/>
        <v>0</v>
      </c>
      <c r="BP23" s="18">
        <f t="shared" si="102"/>
        <v>0</v>
      </c>
      <c r="BQ23" s="18">
        <f t="shared" si="102"/>
        <v>0</v>
      </c>
      <c r="BR23" s="18">
        <f t="shared" si="102"/>
        <v>0</v>
      </c>
      <c r="BS23" s="18">
        <f t="shared" si="102"/>
        <v>0</v>
      </c>
      <c r="BT23" s="18">
        <f t="shared" si="102"/>
        <v>0</v>
      </c>
      <c r="BU23" s="18">
        <f>+BU24</f>
        <v>0</v>
      </c>
      <c r="BV23" s="18">
        <f>+BV24</f>
        <v>7</v>
      </c>
      <c r="BW23" s="18">
        <f t="shared" si="102"/>
        <v>66</v>
      </c>
      <c r="BX23" s="18">
        <f t="shared" si="102"/>
        <v>0</v>
      </c>
      <c r="BY23" s="18"/>
      <c r="BZ23" s="18"/>
      <c r="CA23" s="18">
        <f t="shared" si="102"/>
        <v>0</v>
      </c>
      <c r="CB23" s="18">
        <f t="shared" si="102"/>
        <v>0</v>
      </c>
      <c r="CC23" s="18">
        <f t="shared" si="102"/>
        <v>0</v>
      </c>
      <c r="CD23" s="18">
        <f t="shared" si="102"/>
        <v>0</v>
      </c>
      <c r="CE23" s="18">
        <f t="shared" si="102"/>
        <v>0</v>
      </c>
      <c r="CF23" s="18">
        <f t="shared" si="102"/>
        <v>0</v>
      </c>
      <c r="CG23" s="18">
        <f t="shared" si="102"/>
        <v>0</v>
      </c>
      <c r="CH23" s="18">
        <f t="shared" si="102"/>
        <v>0</v>
      </c>
      <c r="CI23" s="18">
        <f t="shared" si="102"/>
        <v>0</v>
      </c>
      <c r="CJ23" s="18">
        <f t="shared" si="102"/>
        <v>0</v>
      </c>
      <c r="CK23" s="18">
        <f t="shared" si="102"/>
        <v>0</v>
      </c>
      <c r="CL23" s="18">
        <f t="shared" si="102"/>
        <v>0</v>
      </c>
      <c r="CM23" s="18"/>
    </row>
    <row r="24" spans="1:91" ht="25.5" x14ac:dyDescent="0.25">
      <c r="A24" s="24" t="s">
        <v>193</v>
      </c>
      <c r="B24" s="15"/>
      <c r="C24" s="15"/>
      <c r="D24" s="15"/>
      <c r="E24" s="15"/>
      <c r="F24" s="15"/>
      <c r="G24" s="15"/>
      <c r="H24" s="15"/>
      <c r="I24" s="15">
        <v>9</v>
      </c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15"/>
      <c r="AH24" s="15"/>
      <c r="AI24" s="15">
        <v>50</v>
      </c>
      <c r="AJ24" s="15"/>
      <c r="AK24" s="15">
        <v>40</v>
      </c>
      <c r="AL24" s="15"/>
      <c r="AM24" s="15"/>
      <c r="AN24" s="15"/>
      <c r="AO24" s="15"/>
      <c r="AP24" s="15"/>
      <c r="AQ24" s="25"/>
      <c r="AR24" s="25"/>
      <c r="AS24" s="25"/>
      <c r="AT24" s="25"/>
      <c r="AU24" s="25"/>
      <c r="AV24" s="25"/>
      <c r="AW24" s="25"/>
      <c r="AX24" s="25"/>
      <c r="AY24" s="25"/>
      <c r="AZ24" s="25">
        <v>80</v>
      </c>
      <c r="BA24" s="25"/>
      <c r="BB24" s="25">
        <v>87</v>
      </c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16"/>
      <c r="BQ24" s="16"/>
      <c r="BR24" s="25"/>
      <c r="BS24" s="25"/>
      <c r="BT24" s="25"/>
      <c r="BU24" s="25"/>
      <c r="BV24" s="25">
        <v>7</v>
      </c>
      <c r="BW24" s="25">
        <f>19+47</f>
        <v>66</v>
      </c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</row>
    <row r="25" spans="1:91" x14ac:dyDescent="0.25">
      <c r="A25" s="8" t="s">
        <v>197</v>
      </c>
      <c r="B25" s="17">
        <f>+B26</f>
        <v>0</v>
      </c>
      <c r="C25" s="17">
        <f>+C26</f>
        <v>0</v>
      </c>
      <c r="D25" s="17">
        <f t="shared" ref="D25:AB25" si="103">+D26</f>
        <v>0</v>
      </c>
      <c r="E25" s="17">
        <f t="shared" si="103"/>
        <v>0</v>
      </c>
      <c r="F25" s="17">
        <f t="shared" si="103"/>
        <v>0</v>
      </c>
      <c r="G25" s="17">
        <f t="shared" si="103"/>
        <v>0</v>
      </c>
      <c r="H25" s="17">
        <f t="shared" si="103"/>
        <v>0</v>
      </c>
      <c r="I25" s="17">
        <f t="shared" si="103"/>
        <v>0</v>
      </c>
      <c r="J25" s="17">
        <f t="shared" si="103"/>
        <v>0</v>
      </c>
      <c r="K25" s="17">
        <f t="shared" si="103"/>
        <v>12</v>
      </c>
      <c r="L25" s="17">
        <f t="shared" si="103"/>
        <v>65</v>
      </c>
      <c r="M25" s="17">
        <f t="shared" si="103"/>
        <v>4</v>
      </c>
      <c r="N25" s="17">
        <f t="shared" si="103"/>
        <v>0</v>
      </c>
      <c r="O25" s="17">
        <f t="shared" si="103"/>
        <v>0</v>
      </c>
      <c r="P25" s="17">
        <f t="shared" si="103"/>
        <v>0</v>
      </c>
      <c r="Q25" s="17">
        <f t="shared" si="103"/>
        <v>27</v>
      </c>
      <c r="R25" s="17">
        <f t="shared" si="103"/>
        <v>0</v>
      </c>
      <c r="S25" s="17">
        <f t="shared" si="103"/>
        <v>144</v>
      </c>
      <c r="T25" s="18">
        <f t="shared" si="103"/>
        <v>0</v>
      </c>
      <c r="U25" s="18">
        <f t="shared" si="103"/>
        <v>0</v>
      </c>
      <c r="V25" s="18">
        <f t="shared" si="103"/>
        <v>0</v>
      </c>
      <c r="W25" s="18">
        <f t="shared" si="103"/>
        <v>0</v>
      </c>
      <c r="X25" s="18">
        <f t="shared" si="103"/>
        <v>0</v>
      </c>
      <c r="Y25" s="18">
        <f t="shared" si="103"/>
        <v>0</v>
      </c>
      <c r="Z25" s="18">
        <f t="shared" si="103"/>
        <v>0</v>
      </c>
      <c r="AA25" s="18">
        <f t="shared" si="103"/>
        <v>0</v>
      </c>
      <c r="AB25" s="18">
        <f t="shared" si="103"/>
        <v>0</v>
      </c>
      <c r="AC25" s="18">
        <f t="shared" ref="AC25:BC25" si="104">+AC26</f>
        <v>0</v>
      </c>
      <c r="AD25" s="18">
        <f t="shared" si="104"/>
        <v>0</v>
      </c>
      <c r="AE25" s="18">
        <f t="shared" si="104"/>
        <v>0</v>
      </c>
      <c r="AF25" s="18">
        <f t="shared" si="104"/>
        <v>0</v>
      </c>
      <c r="AG25" s="17">
        <f t="shared" si="104"/>
        <v>0</v>
      </c>
      <c r="AH25" s="17">
        <f t="shared" si="104"/>
        <v>0</v>
      </c>
      <c r="AI25" s="17">
        <f t="shared" si="104"/>
        <v>700</v>
      </c>
      <c r="AJ25" s="17">
        <f t="shared" si="104"/>
        <v>0</v>
      </c>
      <c r="AK25" s="17">
        <f t="shared" si="104"/>
        <v>0</v>
      </c>
      <c r="AL25" s="17">
        <f t="shared" si="104"/>
        <v>0</v>
      </c>
      <c r="AM25" s="17">
        <f t="shared" si="104"/>
        <v>216</v>
      </c>
      <c r="AN25" s="17">
        <f t="shared" si="104"/>
        <v>0</v>
      </c>
      <c r="AO25" s="17">
        <f t="shared" si="104"/>
        <v>0</v>
      </c>
      <c r="AP25" s="17">
        <f t="shared" si="104"/>
        <v>0</v>
      </c>
      <c r="AQ25" s="18">
        <f t="shared" si="104"/>
        <v>0</v>
      </c>
      <c r="AR25" s="18">
        <f t="shared" si="104"/>
        <v>0</v>
      </c>
      <c r="AS25" s="18">
        <f t="shared" si="104"/>
        <v>0</v>
      </c>
      <c r="AT25" s="18">
        <f t="shared" si="104"/>
        <v>0</v>
      </c>
      <c r="AU25" s="18">
        <f t="shared" si="104"/>
        <v>0</v>
      </c>
      <c r="AV25" s="18">
        <f t="shared" si="104"/>
        <v>0</v>
      </c>
      <c r="AW25" s="18">
        <f t="shared" si="104"/>
        <v>0</v>
      </c>
      <c r="AX25" s="18">
        <f t="shared" si="104"/>
        <v>0</v>
      </c>
      <c r="AY25" s="18">
        <f t="shared" si="104"/>
        <v>1000</v>
      </c>
      <c r="AZ25" s="18">
        <f t="shared" si="104"/>
        <v>0</v>
      </c>
      <c r="BA25" s="18">
        <f t="shared" si="104"/>
        <v>0</v>
      </c>
      <c r="BB25" s="18">
        <f t="shared" si="104"/>
        <v>44</v>
      </c>
      <c r="BC25" s="18">
        <f t="shared" si="104"/>
        <v>42</v>
      </c>
      <c r="BD25" s="18">
        <f t="shared" ref="BD25:CL25" si="105">+BD26</f>
        <v>0</v>
      </c>
      <c r="BE25" s="18">
        <f t="shared" si="105"/>
        <v>0</v>
      </c>
      <c r="BF25" s="18">
        <f t="shared" si="105"/>
        <v>0</v>
      </c>
      <c r="BG25" s="18">
        <f t="shared" si="105"/>
        <v>10</v>
      </c>
      <c r="BH25" s="18">
        <f t="shared" si="105"/>
        <v>1</v>
      </c>
      <c r="BI25" s="18">
        <f t="shared" si="105"/>
        <v>0</v>
      </c>
      <c r="BJ25" s="18">
        <f t="shared" si="105"/>
        <v>0</v>
      </c>
      <c r="BK25" s="18">
        <f t="shared" si="105"/>
        <v>0</v>
      </c>
      <c r="BL25" s="18">
        <f t="shared" si="105"/>
        <v>0</v>
      </c>
      <c r="BM25" s="18">
        <f t="shared" si="105"/>
        <v>0</v>
      </c>
      <c r="BN25" s="18">
        <f t="shared" si="105"/>
        <v>0</v>
      </c>
      <c r="BO25" s="18">
        <f t="shared" si="105"/>
        <v>0</v>
      </c>
      <c r="BP25" s="18">
        <f t="shared" si="105"/>
        <v>0</v>
      </c>
      <c r="BQ25" s="18">
        <f t="shared" si="105"/>
        <v>0</v>
      </c>
      <c r="BR25" s="18">
        <f t="shared" si="105"/>
        <v>0</v>
      </c>
      <c r="BS25" s="18">
        <f t="shared" si="105"/>
        <v>0</v>
      </c>
      <c r="BT25" s="18">
        <f t="shared" si="105"/>
        <v>0</v>
      </c>
      <c r="BU25" s="18">
        <f t="shared" si="105"/>
        <v>29</v>
      </c>
      <c r="BV25" s="18">
        <f t="shared" si="105"/>
        <v>0</v>
      </c>
      <c r="BW25" s="18">
        <f t="shared" si="105"/>
        <v>87</v>
      </c>
      <c r="BX25" s="18">
        <f t="shared" si="105"/>
        <v>47</v>
      </c>
      <c r="BY25" s="18">
        <f t="shared" si="105"/>
        <v>1</v>
      </c>
      <c r="BZ25" s="18">
        <f t="shared" si="105"/>
        <v>2</v>
      </c>
      <c r="CA25" s="18">
        <f t="shared" si="105"/>
        <v>0</v>
      </c>
      <c r="CB25" s="18">
        <f t="shared" si="105"/>
        <v>0</v>
      </c>
      <c r="CC25" s="18">
        <f t="shared" si="105"/>
        <v>10</v>
      </c>
      <c r="CD25" s="18">
        <f t="shared" si="105"/>
        <v>0</v>
      </c>
      <c r="CE25" s="18">
        <f t="shared" si="105"/>
        <v>3140</v>
      </c>
      <c r="CF25" s="18">
        <f t="shared" si="105"/>
        <v>0</v>
      </c>
      <c r="CG25" s="18">
        <f t="shared" si="105"/>
        <v>0</v>
      </c>
      <c r="CH25" s="18">
        <f t="shared" si="105"/>
        <v>0</v>
      </c>
      <c r="CI25" s="18">
        <f t="shared" si="105"/>
        <v>0</v>
      </c>
      <c r="CJ25" s="18">
        <f t="shared" si="105"/>
        <v>0</v>
      </c>
      <c r="CK25" s="18">
        <f t="shared" si="105"/>
        <v>0</v>
      </c>
      <c r="CL25" s="18">
        <f t="shared" si="105"/>
        <v>0</v>
      </c>
      <c r="CM25" s="18"/>
    </row>
    <row r="26" spans="1:91" ht="15" customHeight="1" x14ac:dyDescent="0.25">
      <c r="A26" s="26" t="s">
        <v>198</v>
      </c>
      <c r="B26" s="27"/>
      <c r="C26" s="27"/>
      <c r="D26" s="27"/>
      <c r="E26" s="27"/>
      <c r="F26" s="27"/>
      <c r="G26" s="27"/>
      <c r="H26" s="27"/>
      <c r="I26" s="27"/>
      <c r="J26" s="27"/>
      <c r="K26" s="27">
        <v>12</v>
      </c>
      <c r="L26" s="27">
        <f>16+23+26</f>
        <v>65</v>
      </c>
      <c r="M26" s="27">
        <v>4</v>
      </c>
      <c r="N26" s="27"/>
      <c r="O26" s="27"/>
      <c r="P26" s="27"/>
      <c r="Q26" s="27">
        <f>16+11</f>
        <v>27</v>
      </c>
      <c r="R26" s="27"/>
      <c r="S26" s="27">
        <v>144</v>
      </c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7"/>
      <c r="AH26" s="27"/>
      <c r="AI26" s="27">
        <f>100+600</f>
        <v>700</v>
      </c>
      <c r="AJ26" s="27"/>
      <c r="AK26" s="27"/>
      <c r="AL26" s="27"/>
      <c r="AM26" s="27">
        <v>216</v>
      </c>
      <c r="AN26" s="27"/>
      <c r="AO26" s="27"/>
      <c r="AP26" s="27"/>
      <c r="AQ26" s="28"/>
      <c r="AR26" s="28"/>
      <c r="AS26" s="28"/>
      <c r="AT26" s="28"/>
      <c r="AU26" s="28"/>
      <c r="AV26" s="28"/>
      <c r="AW26" s="28"/>
      <c r="AX26" s="28"/>
      <c r="AY26" s="28">
        <v>1000</v>
      </c>
      <c r="AZ26" s="28"/>
      <c r="BA26" s="28"/>
      <c r="BB26" s="28">
        <f>36+8</f>
        <v>44</v>
      </c>
      <c r="BC26" s="28">
        <v>42</v>
      </c>
      <c r="BD26" s="28"/>
      <c r="BE26" s="28"/>
      <c r="BF26" s="28"/>
      <c r="BG26" s="28">
        <v>10</v>
      </c>
      <c r="BH26" s="28">
        <v>1</v>
      </c>
      <c r="BI26" s="28"/>
      <c r="BJ26" s="28"/>
      <c r="BK26" s="28"/>
      <c r="BL26" s="28"/>
      <c r="BM26" s="28"/>
      <c r="BN26" s="28"/>
      <c r="BO26" s="28"/>
      <c r="BP26" s="29"/>
      <c r="BQ26" s="29"/>
      <c r="BR26" s="28"/>
      <c r="BS26" s="28"/>
      <c r="BT26" s="28"/>
      <c r="BU26" s="27">
        <f>3+1+3+2+20</f>
        <v>29</v>
      </c>
      <c r="BV26" s="27"/>
      <c r="BW26" s="27">
        <f>3+2+3+3+3+1+3+3+6+9+8+3+6+3+3+3+3+9+5+4+4</f>
        <v>87</v>
      </c>
      <c r="BX26" s="27">
        <f>3+3+2+3+1+6+3+3+3+3+8+4+5</f>
        <v>47</v>
      </c>
      <c r="BY26" s="27">
        <v>1</v>
      </c>
      <c r="BZ26" s="27">
        <v>2</v>
      </c>
      <c r="CA26" s="27"/>
      <c r="CB26" s="27"/>
      <c r="CC26" s="27">
        <v>10</v>
      </c>
      <c r="CD26" s="27"/>
      <c r="CE26" s="27">
        <v>3140</v>
      </c>
      <c r="CF26" s="28"/>
      <c r="CG26" s="28"/>
      <c r="CH26" s="28"/>
      <c r="CI26" s="28"/>
      <c r="CJ26" s="28"/>
      <c r="CK26" s="28"/>
      <c r="CL26" s="28"/>
      <c r="CM26" s="28"/>
    </row>
    <row r="27" spans="1:91" x14ac:dyDescent="0.25">
      <c r="A27" s="8" t="s">
        <v>90</v>
      </c>
      <c r="B27" s="17">
        <f>+B28</f>
        <v>0</v>
      </c>
      <c r="C27" s="17">
        <f>+C28</f>
        <v>0</v>
      </c>
      <c r="D27" s="17">
        <f t="shared" ref="D27:AB27" si="106">+D28</f>
        <v>0</v>
      </c>
      <c r="E27" s="17">
        <f t="shared" si="106"/>
        <v>0</v>
      </c>
      <c r="F27" s="17">
        <f t="shared" si="106"/>
        <v>0</v>
      </c>
      <c r="G27" s="17">
        <f t="shared" si="106"/>
        <v>0</v>
      </c>
      <c r="H27" s="17">
        <f t="shared" si="106"/>
        <v>0</v>
      </c>
      <c r="I27" s="17">
        <f t="shared" si="106"/>
        <v>0</v>
      </c>
      <c r="J27" s="17">
        <f t="shared" si="106"/>
        <v>0</v>
      </c>
      <c r="K27" s="17">
        <f t="shared" si="106"/>
        <v>0</v>
      </c>
      <c r="L27" s="17">
        <f t="shared" si="106"/>
        <v>0</v>
      </c>
      <c r="M27" s="17"/>
      <c r="N27" s="17">
        <f t="shared" si="106"/>
        <v>0</v>
      </c>
      <c r="O27" s="17">
        <f t="shared" si="106"/>
        <v>0</v>
      </c>
      <c r="P27" s="17">
        <f t="shared" si="106"/>
        <v>0</v>
      </c>
      <c r="Q27" s="17">
        <f t="shared" si="106"/>
        <v>0</v>
      </c>
      <c r="R27" s="17">
        <f t="shared" si="106"/>
        <v>0</v>
      </c>
      <c r="S27" s="17">
        <f t="shared" si="106"/>
        <v>0</v>
      </c>
      <c r="T27" s="18">
        <f t="shared" si="106"/>
        <v>0</v>
      </c>
      <c r="U27" s="18">
        <f t="shared" si="106"/>
        <v>0</v>
      </c>
      <c r="V27" s="18">
        <f t="shared" si="106"/>
        <v>0</v>
      </c>
      <c r="W27" s="18">
        <f t="shared" si="106"/>
        <v>0</v>
      </c>
      <c r="X27" s="18">
        <f t="shared" si="106"/>
        <v>0</v>
      </c>
      <c r="Y27" s="18">
        <f t="shared" si="106"/>
        <v>0</v>
      </c>
      <c r="Z27" s="18">
        <f t="shared" si="106"/>
        <v>0</v>
      </c>
      <c r="AA27" s="18">
        <f t="shared" si="106"/>
        <v>0</v>
      </c>
      <c r="AB27" s="18">
        <f t="shared" si="106"/>
        <v>0</v>
      </c>
      <c r="AC27" s="18">
        <f t="shared" ref="AC27:BB27" si="107">+AC28</f>
        <v>0</v>
      </c>
      <c r="AD27" s="18">
        <f t="shared" si="107"/>
        <v>0</v>
      </c>
      <c r="AE27" s="18">
        <f t="shared" si="107"/>
        <v>0</v>
      </c>
      <c r="AF27" s="18">
        <f t="shared" si="107"/>
        <v>0</v>
      </c>
      <c r="AG27" s="17">
        <f t="shared" si="107"/>
        <v>0</v>
      </c>
      <c r="AH27" s="17">
        <f t="shared" si="107"/>
        <v>0</v>
      </c>
      <c r="AI27" s="17">
        <f t="shared" si="107"/>
        <v>0</v>
      </c>
      <c r="AJ27" s="17">
        <f t="shared" si="107"/>
        <v>0</v>
      </c>
      <c r="AK27" s="17">
        <f t="shared" si="107"/>
        <v>0</v>
      </c>
      <c r="AL27" s="17">
        <f t="shared" si="107"/>
        <v>0</v>
      </c>
      <c r="AM27" s="17">
        <f t="shared" si="107"/>
        <v>0</v>
      </c>
      <c r="AN27" s="17">
        <f t="shared" si="107"/>
        <v>0</v>
      </c>
      <c r="AO27" s="17">
        <f t="shared" si="107"/>
        <v>0</v>
      </c>
      <c r="AP27" s="17">
        <f t="shared" si="107"/>
        <v>0</v>
      </c>
      <c r="AQ27" s="18">
        <f t="shared" si="107"/>
        <v>0</v>
      </c>
      <c r="AR27" s="18">
        <f t="shared" si="107"/>
        <v>0</v>
      </c>
      <c r="AS27" s="18">
        <f t="shared" si="107"/>
        <v>0</v>
      </c>
      <c r="AT27" s="18">
        <f t="shared" si="107"/>
        <v>0</v>
      </c>
      <c r="AU27" s="18">
        <f t="shared" si="107"/>
        <v>0</v>
      </c>
      <c r="AV27" s="18">
        <f t="shared" si="107"/>
        <v>0</v>
      </c>
      <c r="AW27" s="18">
        <f t="shared" si="107"/>
        <v>0</v>
      </c>
      <c r="AX27" s="18">
        <f t="shared" si="107"/>
        <v>0</v>
      </c>
      <c r="AY27" s="18">
        <f t="shared" si="107"/>
        <v>0</v>
      </c>
      <c r="AZ27" s="18">
        <f t="shared" si="107"/>
        <v>0</v>
      </c>
      <c r="BA27" s="18">
        <f t="shared" si="107"/>
        <v>300</v>
      </c>
      <c r="BB27" s="18">
        <f t="shared" si="107"/>
        <v>0</v>
      </c>
      <c r="BC27" s="18">
        <f t="shared" ref="BC27:CL27" si="108">+BC28</f>
        <v>0</v>
      </c>
      <c r="BD27" s="18">
        <f t="shared" si="108"/>
        <v>0</v>
      </c>
      <c r="BE27" s="18">
        <f t="shared" si="108"/>
        <v>0</v>
      </c>
      <c r="BF27" s="18">
        <f t="shared" si="108"/>
        <v>0</v>
      </c>
      <c r="BG27" s="18"/>
      <c r="BH27" s="18"/>
      <c r="BI27" s="18">
        <f t="shared" si="108"/>
        <v>0</v>
      </c>
      <c r="BJ27" s="18">
        <f t="shared" si="108"/>
        <v>0</v>
      </c>
      <c r="BK27" s="18">
        <f t="shared" si="108"/>
        <v>0</v>
      </c>
      <c r="BL27" s="18">
        <f t="shared" si="108"/>
        <v>0</v>
      </c>
      <c r="BM27" s="18">
        <f t="shared" si="108"/>
        <v>0</v>
      </c>
      <c r="BN27" s="18">
        <f t="shared" si="108"/>
        <v>0</v>
      </c>
      <c r="BO27" s="18">
        <f t="shared" si="108"/>
        <v>0</v>
      </c>
      <c r="BP27" s="18">
        <f t="shared" si="108"/>
        <v>0</v>
      </c>
      <c r="BQ27" s="18">
        <f t="shared" si="108"/>
        <v>0</v>
      </c>
      <c r="BR27" s="18">
        <f t="shared" si="108"/>
        <v>0</v>
      </c>
      <c r="BS27" s="18">
        <f t="shared" si="108"/>
        <v>0</v>
      </c>
      <c r="BT27" s="18">
        <f t="shared" si="108"/>
        <v>0</v>
      </c>
      <c r="BU27" s="18">
        <f>+BU28</f>
        <v>0</v>
      </c>
      <c r="BV27" s="18">
        <f>+BV28</f>
        <v>0</v>
      </c>
      <c r="BW27" s="18">
        <f t="shared" si="108"/>
        <v>0</v>
      </c>
      <c r="BX27" s="18">
        <f t="shared" si="108"/>
        <v>0</v>
      </c>
      <c r="BY27" s="18"/>
      <c r="BZ27" s="18"/>
      <c r="CA27" s="18">
        <f t="shared" si="108"/>
        <v>0</v>
      </c>
      <c r="CB27" s="18">
        <f t="shared" si="108"/>
        <v>0</v>
      </c>
      <c r="CC27" s="18">
        <f t="shared" si="108"/>
        <v>0</v>
      </c>
      <c r="CD27" s="18">
        <f t="shared" si="108"/>
        <v>0</v>
      </c>
      <c r="CE27" s="18">
        <f t="shared" si="108"/>
        <v>0</v>
      </c>
      <c r="CF27" s="18">
        <f t="shared" si="108"/>
        <v>0</v>
      </c>
      <c r="CG27" s="18">
        <f t="shared" si="108"/>
        <v>0</v>
      </c>
      <c r="CH27" s="18">
        <f t="shared" si="108"/>
        <v>0</v>
      </c>
      <c r="CI27" s="18">
        <f t="shared" si="108"/>
        <v>0</v>
      </c>
      <c r="CJ27" s="18">
        <f t="shared" si="108"/>
        <v>0</v>
      </c>
      <c r="CK27" s="18">
        <f t="shared" si="108"/>
        <v>0</v>
      </c>
      <c r="CL27" s="18">
        <f t="shared" si="108"/>
        <v>0</v>
      </c>
      <c r="CM27" s="18"/>
    </row>
    <row r="28" spans="1:91" x14ac:dyDescent="0.25">
      <c r="A28" s="24" t="s">
        <v>194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>
        <v>300</v>
      </c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16"/>
      <c r="BQ28" s="16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</row>
    <row r="29" spans="1:91" x14ac:dyDescent="0.25">
      <c r="A29" s="8" t="s">
        <v>128</v>
      </c>
      <c r="B29" s="9">
        <f>+B30</f>
        <v>0</v>
      </c>
      <c r="C29" s="9">
        <f>+C30</f>
        <v>0</v>
      </c>
      <c r="D29" s="9">
        <f>+D30</f>
        <v>0</v>
      </c>
      <c r="E29" s="9">
        <f t="shared" ref="E29:AK29" si="109">+E30</f>
        <v>0</v>
      </c>
      <c r="F29" s="9">
        <f t="shared" si="109"/>
        <v>10</v>
      </c>
      <c r="G29" s="9">
        <f t="shared" si="109"/>
        <v>0</v>
      </c>
      <c r="H29" s="9">
        <f t="shared" si="109"/>
        <v>0</v>
      </c>
      <c r="I29" s="9">
        <f t="shared" si="109"/>
        <v>0</v>
      </c>
      <c r="J29" s="9">
        <f t="shared" si="109"/>
        <v>5</v>
      </c>
      <c r="K29" s="9"/>
      <c r="L29" s="9"/>
      <c r="M29" s="9"/>
      <c r="N29" s="9">
        <f t="shared" si="109"/>
        <v>0</v>
      </c>
      <c r="O29" s="9">
        <f t="shared" si="109"/>
        <v>0</v>
      </c>
      <c r="P29" s="9">
        <f t="shared" si="109"/>
        <v>0</v>
      </c>
      <c r="Q29" s="9">
        <f t="shared" si="109"/>
        <v>0</v>
      </c>
      <c r="R29" s="9">
        <f t="shared" si="109"/>
        <v>0</v>
      </c>
      <c r="S29" s="9">
        <f t="shared" si="109"/>
        <v>0</v>
      </c>
      <c r="T29" s="10">
        <f t="shared" si="109"/>
        <v>0</v>
      </c>
      <c r="U29" s="10">
        <f t="shared" si="109"/>
        <v>0</v>
      </c>
      <c r="V29" s="10">
        <f t="shared" si="109"/>
        <v>0</v>
      </c>
      <c r="W29" s="10">
        <f t="shared" si="109"/>
        <v>0</v>
      </c>
      <c r="X29" s="10">
        <f t="shared" si="109"/>
        <v>0</v>
      </c>
      <c r="Y29" s="10">
        <f t="shared" si="109"/>
        <v>0</v>
      </c>
      <c r="Z29" s="10">
        <f t="shared" si="109"/>
        <v>0</v>
      </c>
      <c r="AA29" s="10">
        <f t="shared" si="109"/>
        <v>0</v>
      </c>
      <c r="AB29" s="10">
        <f t="shared" si="109"/>
        <v>0</v>
      </c>
      <c r="AC29" s="10">
        <f t="shared" si="109"/>
        <v>4</v>
      </c>
      <c r="AD29" s="10">
        <f t="shared" si="109"/>
        <v>0</v>
      </c>
      <c r="AE29" s="10">
        <f t="shared" si="109"/>
        <v>0</v>
      </c>
      <c r="AF29" s="10">
        <f t="shared" si="109"/>
        <v>5</v>
      </c>
      <c r="AG29" s="9">
        <f t="shared" si="109"/>
        <v>0</v>
      </c>
      <c r="AH29" s="9">
        <f t="shared" si="109"/>
        <v>0</v>
      </c>
      <c r="AI29" s="9">
        <f t="shared" si="109"/>
        <v>0</v>
      </c>
      <c r="AJ29" s="9">
        <f t="shared" si="109"/>
        <v>0</v>
      </c>
      <c r="AK29" s="9">
        <f t="shared" si="109"/>
        <v>0</v>
      </c>
      <c r="AL29" s="9">
        <f t="shared" ref="AL29:CE29" si="110">+AL30</f>
        <v>0</v>
      </c>
      <c r="AM29" s="9">
        <f t="shared" si="110"/>
        <v>0</v>
      </c>
      <c r="AN29" s="9">
        <f t="shared" si="110"/>
        <v>0</v>
      </c>
      <c r="AO29" s="9">
        <f t="shared" si="110"/>
        <v>0</v>
      </c>
      <c r="AP29" s="9">
        <f t="shared" si="110"/>
        <v>0</v>
      </c>
      <c r="AQ29" s="10">
        <f t="shared" si="110"/>
        <v>0</v>
      </c>
      <c r="AR29" s="10">
        <f t="shared" si="110"/>
        <v>0</v>
      </c>
      <c r="AS29" s="10">
        <f t="shared" si="110"/>
        <v>0</v>
      </c>
      <c r="AT29" s="10">
        <f t="shared" si="110"/>
        <v>0</v>
      </c>
      <c r="AU29" s="10">
        <f t="shared" si="110"/>
        <v>0</v>
      </c>
      <c r="AV29" s="10">
        <f t="shared" si="110"/>
        <v>0</v>
      </c>
      <c r="AW29" s="10">
        <f t="shared" si="110"/>
        <v>0</v>
      </c>
      <c r="AX29" s="10">
        <f t="shared" si="110"/>
        <v>0</v>
      </c>
      <c r="AY29" s="10">
        <f t="shared" si="110"/>
        <v>0</v>
      </c>
      <c r="AZ29" s="10">
        <f t="shared" si="110"/>
        <v>24</v>
      </c>
      <c r="BA29" s="10">
        <f t="shared" si="110"/>
        <v>0</v>
      </c>
      <c r="BB29" s="10"/>
      <c r="BC29" s="10"/>
      <c r="BD29" s="10">
        <f t="shared" si="110"/>
        <v>0</v>
      </c>
      <c r="BE29" s="10">
        <f t="shared" si="110"/>
        <v>0</v>
      </c>
      <c r="BF29" s="10">
        <f t="shared" si="110"/>
        <v>0</v>
      </c>
      <c r="BG29" s="10"/>
      <c r="BH29" s="10"/>
      <c r="BI29" s="10">
        <f t="shared" si="110"/>
        <v>0</v>
      </c>
      <c r="BJ29" s="10">
        <f t="shared" si="110"/>
        <v>0</v>
      </c>
      <c r="BK29" s="10">
        <f t="shared" si="110"/>
        <v>0</v>
      </c>
      <c r="BL29" s="10">
        <f t="shared" si="110"/>
        <v>0</v>
      </c>
      <c r="BM29" s="10">
        <f t="shared" si="110"/>
        <v>0</v>
      </c>
      <c r="BN29" s="10">
        <f t="shared" si="110"/>
        <v>0</v>
      </c>
      <c r="BO29" s="10">
        <f t="shared" si="110"/>
        <v>0</v>
      </c>
      <c r="BP29" s="10">
        <f t="shared" si="110"/>
        <v>0</v>
      </c>
      <c r="BQ29" s="10">
        <f t="shared" si="110"/>
        <v>0</v>
      </c>
      <c r="BR29" s="10">
        <f t="shared" si="110"/>
        <v>0</v>
      </c>
      <c r="BS29" s="10">
        <f t="shared" si="110"/>
        <v>0</v>
      </c>
      <c r="BT29" s="10">
        <f t="shared" si="110"/>
        <v>0</v>
      </c>
      <c r="BU29" s="10">
        <f>+BU30</f>
        <v>24</v>
      </c>
      <c r="BV29" s="10">
        <f>+BV30</f>
        <v>0</v>
      </c>
      <c r="BW29" s="10">
        <f t="shared" si="110"/>
        <v>0</v>
      </c>
      <c r="BX29" s="10">
        <f t="shared" si="110"/>
        <v>0</v>
      </c>
      <c r="BY29" s="10"/>
      <c r="BZ29" s="10"/>
      <c r="CA29" s="10">
        <f t="shared" si="110"/>
        <v>0</v>
      </c>
      <c r="CB29" s="10">
        <f t="shared" si="110"/>
        <v>0</v>
      </c>
      <c r="CC29" s="10">
        <f t="shared" si="110"/>
        <v>0</v>
      </c>
      <c r="CD29" s="10">
        <f t="shared" si="110"/>
        <v>0</v>
      </c>
      <c r="CE29" s="10">
        <f t="shared" si="110"/>
        <v>0</v>
      </c>
      <c r="CF29" s="10">
        <f>+CF30</f>
        <v>0</v>
      </c>
      <c r="CG29" s="10"/>
      <c r="CH29" s="10"/>
      <c r="CI29" s="10"/>
      <c r="CJ29" s="10"/>
      <c r="CK29" s="10"/>
      <c r="CL29" s="10"/>
      <c r="CM29" s="10"/>
    </row>
    <row r="30" spans="1:91" ht="25.5" x14ac:dyDescent="0.25">
      <c r="A30" s="11" t="s">
        <v>135</v>
      </c>
      <c r="B30" s="14"/>
      <c r="C30" s="14"/>
      <c r="D30" s="14"/>
      <c r="E30" s="14"/>
      <c r="F30" s="14">
        <v>10</v>
      </c>
      <c r="G30" s="14"/>
      <c r="H30" s="14"/>
      <c r="I30" s="14"/>
      <c r="J30" s="14">
        <v>5</v>
      </c>
      <c r="K30" s="14"/>
      <c r="L30" s="14"/>
      <c r="M30" s="14"/>
      <c r="N30" s="14"/>
      <c r="O30" s="14"/>
      <c r="P30" s="14"/>
      <c r="Q30" s="30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>
        <v>4</v>
      </c>
      <c r="AD30" s="14"/>
      <c r="AE30" s="14"/>
      <c r="AF30" s="14">
        <v>5</v>
      </c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5"/>
      <c r="AT30" s="14"/>
      <c r="AU30" s="14"/>
      <c r="AV30" s="14"/>
      <c r="AW30" s="14"/>
      <c r="AX30" s="14"/>
      <c r="AY30" s="16"/>
      <c r="AZ30" s="16">
        <v>24</v>
      </c>
      <c r="BA30" s="16"/>
      <c r="BB30" s="14"/>
      <c r="BC30" s="14"/>
      <c r="BD30" s="14"/>
      <c r="BE30" s="14"/>
      <c r="BF30" s="15"/>
      <c r="BG30" s="15"/>
      <c r="BH30" s="15"/>
      <c r="BI30" s="14"/>
      <c r="BJ30" s="14"/>
      <c r="BK30" s="14"/>
      <c r="BL30" s="16"/>
      <c r="BM30" s="16"/>
      <c r="BN30" s="15"/>
      <c r="BO30" s="16"/>
      <c r="BP30" s="16"/>
      <c r="BQ30" s="16"/>
      <c r="BR30" s="15"/>
      <c r="BS30" s="15"/>
      <c r="BT30" s="14"/>
      <c r="BU30" s="14">
        <f>20+4</f>
        <v>24</v>
      </c>
      <c r="BV30" s="14"/>
      <c r="BW30" s="14"/>
      <c r="BX30" s="15"/>
      <c r="BY30" s="15"/>
      <c r="BZ30" s="15"/>
      <c r="CA30" s="14"/>
      <c r="CB30" s="15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</row>
    <row r="31" spans="1:91" ht="15" customHeight="1" x14ac:dyDescent="0.25">
      <c r="A31" s="8" t="s">
        <v>204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2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>
        <f>+AO32</f>
        <v>236</v>
      </c>
      <c r="AP31" s="31"/>
      <c r="AQ31" s="31"/>
      <c r="AR31" s="31"/>
      <c r="AS31" s="17"/>
      <c r="AT31" s="31"/>
      <c r="AU31" s="31"/>
      <c r="AV31" s="31"/>
      <c r="AW31" s="31"/>
      <c r="AX31" s="31"/>
      <c r="AY31" s="19"/>
      <c r="AZ31" s="19"/>
      <c r="BA31" s="19"/>
      <c r="BB31" s="31"/>
      <c r="BC31" s="31"/>
      <c r="BD31" s="31"/>
      <c r="BE31" s="31"/>
      <c r="BF31" s="17"/>
      <c r="BG31" s="17"/>
      <c r="BH31" s="17"/>
      <c r="BI31" s="31"/>
      <c r="BJ31" s="31"/>
      <c r="BK31" s="31"/>
      <c r="BL31" s="19"/>
      <c r="BM31" s="19"/>
      <c r="BN31" s="17"/>
      <c r="BO31" s="19"/>
      <c r="BP31" s="19"/>
      <c r="BQ31" s="19"/>
      <c r="BR31" s="17"/>
      <c r="BS31" s="17"/>
      <c r="BT31" s="31"/>
      <c r="BU31" s="31"/>
      <c r="BV31" s="31"/>
      <c r="BW31" s="31"/>
      <c r="BX31" s="17"/>
      <c r="BY31" s="17"/>
      <c r="BZ31" s="17"/>
      <c r="CA31" s="31"/>
      <c r="CB31" s="17"/>
      <c r="CC31" s="31"/>
      <c r="CD31" s="31"/>
      <c r="CE31" s="31"/>
      <c r="CF31" s="31"/>
      <c r="CG31" s="31"/>
      <c r="CH31" s="31"/>
      <c r="CI31" s="31"/>
      <c r="CJ31" s="31"/>
      <c r="CK31" s="31"/>
      <c r="CL31" s="31"/>
      <c r="CM31" s="31"/>
    </row>
    <row r="32" spans="1:91" ht="15" customHeight="1" x14ac:dyDescent="0.25">
      <c r="A32" s="11" t="s">
        <v>205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30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>
        <v>236</v>
      </c>
      <c r="AP32" s="14"/>
      <c r="AQ32" s="14"/>
      <c r="AR32" s="14"/>
      <c r="AS32" s="15"/>
      <c r="AT32" s="14"/>
      <c r="AU32" s="14"/>
      <c r="AV32" s="14"/>
      <c r="AW32" s="14"/>
      <c r="AX32" s="14"/>
      <c r="AY32" s="16"/>
      <c r="AZ32" s="16"/>
      <c r="BA32" s="16"/>
      <c r="BB32" s="14"/>
      <c r="BC32" s="14"/>
      <c r="BD32" s="14"/>
      <c r="BE32" s="14"/>
      <c r="BF32" s="15"/>
      <c r="BG32" s="15"/>
      <c r="BH32" s="15"/>
      <c r="BI32" s="14"/>
      <c r="BJ32" s="14"/>
      <c r="BK32" s="14"/>
      <c r="BL32" s="16"/>
      <c r="BM32" s="16"/>
      <c r="BN32" s="15"/>
      <c r="BO32" s="16"/>
      <c r="BP32" s="16"/>
      <c r="BQ32" s="16"/>
      <c r="BR32" s="15"/>
      <c r="BS32" s="15"/>
      <c r="BT32" s="14"/>
      <c r="BU32" s="14"/>
      <c r="BV32" s="14"/>
      <c r="BW32" s="14"/>
      <c r="BX32" s="15"/>
      <c r="BY32" s="15"/>
      <c r="BZ32" s="15"/>
      <c r="CA32" s="14"/>
      <c r="CB32" s="15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</row>
    <row r="33" spans="1:91" ht="15" customHeight="1" x14ac:dyDescent="0.25">
      <c r="A33" s="8" t="s">
        <v>136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2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17"/>
      <c r="AT33" s="31"/>
      <c r="AU33" s="31"/>
      <c r="AV33" s="31"/>
      <c r="AW33" s="31"/>
      <c r="AX33" s="31"/>
      <c r="AY33" s="19">
        <f>+AY34</f>
        <v>300</v>
      </c>
      <c r="AZ33" s="19"/>
      <c r="BA33" s="19"/>
      <c r="BB33" s="31"/>
      <c r="BC33" s="31"/>
      <c r="BD33" s="31"/>
      <c r="BE33" s="31"/>
      <c r="BF33" s="17"/>
      <c r="BG33" s="17"/>
      <c r="BH33" s="17"/>
      <c r="BI33" s="31"/>
      <c r="BJ33" s="31"/>
      <c r="BK33" s="31"/>
      <c r="BL33" s="19"/>
      <c r="BM33" s="19"/>
      <c r="BN33" s="17"/>
      <c r="BO33" s="19"/>
      <c r="BP33" s="19"/>
      <c r="BQ33" s="19"/>
      <c r="BR33" s="17"/>
      <c r="BS33" s="17"/>
      <c r="BT33" s="31"/>
      <c r="BU33" s="31"/>
      <c r="BV33" s="31"/>
      <c r="BW33" s="31"/>
      <c r="BX33" s="17"/>
      <c r="BY33" s="17"/>
      <c r="BZ33" s="18"/>
      <c r="CA33" s="33"/>
      <c r="CB33" s="18"/>
      <c r="CC33" s="33"/>
      <c r="CD33" s="33"/>
      <c r="CE33" s="33"/>
      <c r="CF33" s="33"/>
      <c r="CG33" s="33"/>
      <c r="CH33" s="33">
        <f>+CH34</f>
        <v>50</v>
      </c>
      <c r="CI33" s="33">
        <f>+CI34</f>
        <v>50</v>
      </c>
      <c r="CJ33" s="33"/>
      <c r="CK33" s="33"/>
      <c r="CL33" s="33"/>
      <c r="CM33" s="33">
        <f>+CM34</f>
        <v>20</v>
      </c>
    </row>
    <row r="34" spans="1:91" x14ac:dyDescent="0.25">
      <c r="A34" s="11" t="s">
        <v>206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30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5"/>
      <c r="AT34" s="14"/>
      <c r="AU34" s="14"/>
      <c r="AV34" s="14"/>
      <c r="AW34" s="14"/>
      <c r="AX34" s="14"/>
      <c r="AY34" s="16">
        <v>300</v>
      </c>
      <c r="AZ34" s="16"/>
      <c r="BA34" s="16"/>
      <c r="BB34" s="14"/>
      <c r="BC34" s="14"/>
      <c r="BD34" s="14"/>
      <c r="BE34" s="14"/>
      <c r="BF34" s="15"/>
      <c r="BG34" s="15"/>
      <c r="BH34" s="15"/>
      <c r="BI34" s="14"/>
      <c r="BJ34" s="14"/>
      <c r="BK34" s="14"/>
      <c r="BL34" s="16"/>
      <c r="BM34" s="16"/>
      <c r="BN34" s="15"/>
      <c r="BO34" s="16"/>
      <c r="BP34" s="16"/>
      <c r="BQ34" s="16"/>
      <c r="BR34" s="15"/>
      <c r="BS34" s="15"/>
      <c r="BT34" s="14"/>
      <c r="BU34" s="14"/>
      <c r="BV34" s="14"/>
      <c r="BW34" s="14"/>
      <c r="BX34" s="15"/>
      <c r="BY34" s="15"/>
      <c r="BZ34" s="15"/>
      <c r="CA34" s="14"/>
      <c r="CB34" s="15"/>
      <c r="CC34" s="14"/>
      <c r="CD34" s="14"/>
      <c r="CE34" s="14"/>
      <c r="CF34" s="14"/>
      <c r="CG34" s="14"/>
      <c r="CH34" s="14">
        <v>50</v>
      </c>
      <c r="CI34" s="14">
        <v>50</v>
      </c>
      <c r="CJ34" s="14"/>
      <c r="CK34" s="14"/>
      <c r="CL34" s="14"/>
      <c r="CM34" s="14">
        <v>20</v>
      </c>
    </row>
    <row r="35" spans="1:91" ht="15" customHeight="1" x14ac:dyDescent="0.25">
      <c r="A35" s="8" t="s">
        <v>136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2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>
        <f>+AO36</f>
        <v>80</v>
      </c>
      <c r="AP35" s="31"/>
      <c r="AQ35" s="31"/>
      <c r="AR35" s="31"/>
      <c r="AS35" s="17"/>
      <c r="AT35" s="31"/>
      <c r="AU35" s="31"/>
      <c r="AV35" s="31"/>
      <c r="AW35" s="31"/>
      <c r="AX35" s="31"/>
      <c r="AY35" s="19"/>
      <c r="AZ35" s="19"/>
      <c r="BA35" s="19"/>
      <c r="BB35" s="31"/>
      <c r="BC35" s="31"/>
      <c r="BD35" s="31"/>
      <c r="BE35" s="31"/>
      <c r="BF35" s="17"/>
      <c r="BG35" s="17"/>
      <c r="BH35" s="17"/>
      <c r="BI35" s="31"/>
      <c r="BJ35" s="31"/>
      <c r="BK35" s="31"/>
      <c r="BL35" s="19"/>
      <c r="BM35" s="19"/>
      <c r="BN35" s="17"/>
      <c r="BO35" s="19"/>
      <c r="BP35" s="19"/>
      <c r="BQ35" s="19"/>
      <c r="BR35" s="17"/>
      <c r="BS35" s="17"/>
      <c r="BT35" s="31"/>
      <c r="BU35" s="31"/>
      <c r="BV35" s="31"/>
      <c r="BW35" s="31"/>
      <c r="BX35" s="17"/>
      <c r="BY35" s="18"/>
      <c r="BZ35" s="18"/>
      <c r="CA35" s="33"/>
      <c r="CB35" s="18"/>
      <c r="CC35" s="33"/>
      <c r="CD35" s="33"/>
      <c r="CE35" s="33"/>
      <c r="CF35" s="33"/>
      <c r="CG35" s="33"/>
      <c r="CH35" s="33">
        <f>+CH36</f>
        <v>130</v>
      </c>
      <c r="CI35" s="33"/>
      <c r="CJ35" s="33"/>
      <c r="CK35" s="33"/>
      <c r="CL35" s="33"/>
      <c r="CM35" s="33"/>
    </row>
    <row r="36" spans="1:91" x14ac:dyDescent="0.25">
      <c r="A36" s="11" t="s">
        <v>184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30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>
        <v>80</v>
      </c>
      <c r="AP36" s="14"/>
      <c r="AQ36" s="14"/>
      <c r="AR36" s="14"/>
      <c r="AS36" s="15"/>
      <c r="AT36" s="14"/>
      <c r="AU36" s="14"/>
      <c r="AV36" s="14"/>
      <c r="AW36" s="14"/>
      <c r="AX36" s="14"/>
      <c r="AY36" s="16"/>
      <c r="AZ36" s="16"/>
      <c r="BA36" s="16"/>
      <c r="BB36" s="14"/>
      <c r="BC36" s="14"/>
      <c r="BD36" s="14"/>
      <c r="BE36" s="14"/>
      <c r="BF36" s="15"/>
      <c r="BG36" s="15"/>
      <c r="BH36" s="15"/>
      <c r="BI36" s="14"/>
      <c r="BJ36" s="14"/>
      <c r="BK36" s="14"/>
      <c r="BL36" s="16"/>
      <c r="BM36" s="16"/>
      <c r="BN36" s="15"/>
      <c r="BO36" s="16"/>
      <c r="BP36" s="16"/>
      <c r="BQ36" s="16"/>
      <c r="BR36" s="15"/>
      <c r="BS36" s="15"/>
      <c r="BT36" s="14"/>
      <c r="BU36" s="14"/>
      <c r="BV36" s="14"/>
      <c r="BW36" s="14"/>
      <c r="BX36" s="15"/>
      <c r="BY36" s="15"/>
      <c r="BZ36" s="15"/>
      <c r="CA36" s="14"/>
      <c r="CB36" s="15"/>
      <c r="CC36" s="14"/>
      <c r="CD36" s="14"/>
      <c r="CE36" s="14"/>
      <c r="CF36" s="14"/>
      <c r="CG36" s="14"/>
      <c r="CH36" s="14">
        <v>130</v>
      </c>
      <c r="CI36" s="14"/>
      <c r="CJ36" s="14"/>
      <c r="CK36" s="14"/>
      <c r="CL36" s="14"/>
      <c r="CM36" s="14"/>
    </row>
    <row r="38" spans="1:91" x14ac:dyDescent="0.25">
      <c r="A38" t="s">
        <v>302</v>
      </c>
    </row>
  </sheetData>
  <mergeCells count="97">
    <mergeCell ref="A3:R3"/>
    <mergeCell ref="CK7:CK8"/>
    <mergeCell ref="CL7:CL8"/>
    <mergeCell ref="CM7:CM8"/>
    <mergeCell ref="CF7:CF8"/>
    <mergeCell ref="CG7:CG8"/>
    <mergeCell ref="CH7:CH8"/>
    <mergeCell ref="CI7:CI8"/>
    <mergeCell ref="CJ7:CJ8"/>
    <mergeCell ref="CB7:CB8"/>
    <mergeCell ref="CC7:CC8"/>
    <mergeCell ref="CD7:CD8"/>
    <mergeCell ref="CE7:CE8"/>
    <mergeCell ref="BX7:BX8"/>
    <mergeCell ref="BY7:BY8"/>
    <mergeCell ref="BZ7:BZ8"/>
    <mergeCell ref="CA7:CA8"/>
    <mergeCell ref="BU7:BU8"/>
    <mergeCell ref="BV7:BV8"/>
    <mergeCell ref="BW7:BW8"/>
    <mergeCell ref="BP7:BP8"/>
    <mergeCell ref="BQ7:BQ8"/>
    <mergeCell ref="BR7:BR8"/>
    <mergeCell ref="BS7:BS8"/>
    <mergeCell ref="BT7:BT8"/>
    <mergeCell ref="BO7:BO8"/>
    <mergeCell ref="BF7:BF8"/>
    <mergeCell ref="BG7:BG8"/>
    <mergeCell ref="BH7:BH8"/>
    <mergeCell ref="BI7:BI8"/>
    <mergeCell ref="BJ7:BJ8"/>
    <mergeCell ref="BK7:BK8"/>
    <mergeCell ref="BL7:BL8"/>
    <mergeCell ref="BM7:BM8"/>
    <mergeCell ref="BN7:BN8"/>
    <mergeCell ref="BB7:BB8"/>
    <mergeCell ref="BC7:BC8"/>
    <mergeCell ref="BD7:BD8"/>
    <mergeCell ref="BE7:BE8"/>
    <mergeCell ref="AY7:AY8"/>
    <mergeCell ref="AZ7:AZ8"/>
    <mergeCell ref="BA7:BA8"/>
    <mergeCell ref="AT7:AT8"/>
    <mergeCell ref="AU7:AU8"/>
    <mergeCell ref="AV7:AV8"/>
    <mergeCell ref="AW7:AW8"/>
    <mergeCell ref="AX7:AX8"/>
    <mergeCell ref="AS7:AS8"/>
    <mergeCell ref="AQ7:AQ8"/>
    <mergeCell ref="AR7:AR8"/>
    <mergeCell ref="AM7:AM8"/>
    <mergeCell ref="AN7:AN8"/>
    <mergeCell ref="AO7:AO8"/>
    <mergeCell ref="AP7:AP8"/>
    <mergeCell ref="AL7:AL8"/>
    <mergeCell ref="AJ7:AJ8"/>
    <mergeCell ref="AK7:AK8"/>
    <mergeCell ref="AH7:AH8"/>
    <mergeCell ref="AI7:AI8"/>
    <mergeCell ref="X7:X8"/>
    <mergeCell ref="AG7:AG8"/>
    <mergeCell ref="AC7:AC8"/>
    <mergeCell ref="AD7:AD8"/>
    <mergeCell ref="AE7:AE8"/>
    <mergeCell ref="AF7:AF8"/>
    <mergeCell ref="BT6:CM6"/>
    <mergeCell ref="B7:B8"/>
    <mergeCell ref="C7:C8"/>
    <mergeCell ref="D7:D8"/>
    <mergeCell ref="E7:E8"/>
    <mergeCell ref="F7:F8"/>
    <mergeCell ref="G7:G8"/>
    <mergeCell ref="I7:I8"/>
    <mergeCell ref="J7:J8"/>
    <mergeCell ref="K7:K8"/>
    <mergeCell ref="L7:L8"/>
    <mergeCell ref="M7:M8"/>
    <mergeCell ref="T7:T8"/>
    <mergeCell ref="U7:U8"/>
    <mergeCell ref="R7:R8"/>
    <mergeCell ref="S7:S8"/>
    <mergeCell ref="A4:G4"/>
    <mergeCell ref="G5:M5"/>
    <mergeCell ref="A6:A9"/>
    <mergeCell ref="B6:BC6"/>
    <mergeCell ref="BD6:BS6"/>
    <mergeCell ref="H7:H8"/>
    <mergeCell ref="N7:N8"/>
    <mergeCell ref="O7:O8"/>
    <mergeCell ref="P7:P8"/>
    <mergeCell ref="Q7:Q8"/>
    <mergeCell ref="AB7:AB8"/>
    <mergeCell ref="Z7:Z8"/>
    <mergeCell ref="AA7:AA8"/>
    <mergeCell ref="Y7:Y8"/>
    <mergeCell ref="V7:V8"/>
    <mergeCell ref="W7:W8"/>
  </mergeCells>
  <pageMargins left="0.27559055118110237" right="0.11811023622047245" top="0.39370078740157483" bottom="0.23622047244094491" header="0.19685039370078741" footer="0.15748031496062992"/>
  <pageSetup paperSize="9" scale="9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Y60"/>
  <sheetViews>
    <sheetView workbookViewId="0">
      <selection activeCell="A60" sqref="A60"/>
    </sheetView>
  </sheetViews>
  <sheetFormatPr baseColWidth="10" defaultRowHeight="15" x14ac:dyDescent="0.25"/>
  <cols>
    <col min="1" max="1" width="34.42578125" customWidth="1"/>
    <col min="5" max="5" width="10.7109375" customWidth="1"/>
  </cols>
  <sheetData>
    <row r="2" spans="1:51" x14ac:dyDescent="0.25"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1:51" x14ac:dyDescent="0.25">
      <c r="A3" s="88" t="s">
        <v>300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1:51" x14ac:dyDescent="0.25">
      <c r="A4" s="88"/>
      <c r="B4" s="88"/>
      <c r="C4" s="88"/>
      <c r="D4" s="88"/>
      <c r="E4" s="41"/>
      <c r="F4" s="41"/>
      <c r="G4" s="41"/>
      <c r="H4" s="41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</row>
    <row r="5" spans="1:51" x14ac:dyDescent="0.25">
      <c r="A5" s="3" t="s">
        <v>253</v>
      </c>
      <c r="B5" s="4"/>
      <c r="C5" s="4"/>
      <c r="D5" s="4"/>
      <c r="E5" s="83"/>
      <c r="F5" s="83"/>
      <c r="G5" s="83"/>
      <c r="H5" s="83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</row>
    <row r="6" spans="1:51" x14ac:dyDescent="0.25">
      <c r="A6" s="98" t="s">
        <v>0</v>
      </c>
      <c r="B6" s="101" t="s">
        <v>133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102"/>
      <c r="AH6" s="86" t="s">
        <v>1</v>
      </c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95"/>
    </row>
    <row r="7" spans="1:51" ht="15" customHeight="1" x14ac:dyDescent="0.25">
      <c r="A7" s="99"/>
      <c r="B7" s="96" t="s">
        <v>231</v>
      </c>
      <c r="C7" s="96" t="s">
        <v>8</v>
      </c>
      <c r="D7" s="96" t="s">
        <v>129</v>
      </c>
      <c r="E7" s="96" t="s">
        <v>243</v>
      </c>
      <c r="F7" s="96" t="s">
        <v>130</v>
      </c>
      <c r="G7" s="96" t="s">
        <v>152</v>
      </c>
      <c r="H7" s="96" t="s">
        <v>153</v>
      </c>
      <c r="I7" s="96" t="s">
        <v>13</v>
      </c>
      <c r="J7" s="96" t="s">
        <v>14</v>
      </c>
      <c r="K7" s="103" t="s">
        <v>157</v>
      </c>
      <c r="L7" s="96" t="s">
        <v>27</v>
      </c>
      <c r="M7" s="105" t="s">
        <v>43</v>
      </c>
      <c r="N7" s="105" t="s">
        <v>45</v>
      </c>
      <c r="O7" s="105" t="s">
        <v>132</v>
      </c>
      <c r="P7" s="105" t="s">
        <v>46</v>
      </c>
      <c r="Q7" s="105" t="s">
        <v>47</v>
      </c>
      <c r="R7" s="105" t="s">
        <v>49</v>
      </c>
      <c r="S7" s="105" t="s">
        <v>244</v>
      </c>
      <c r="T7" s="96" t="s">
        <v>240</v>
      </c>
      <c r="U7" s="105" t="s">
        <v>54</v>
      </c>
      <c r="V7" s="105" t="s">
        <v>55</v>
      </c>
      <c r="W7" s="105" t="s">
        <v>56</v>
      </c>
      <c r="X7" s="105" t="s">
        <v>66</v>
      </c>
      <c r="Y7" s="105" t="s">
        <v>248</v>
      </c>
      <c r="Z7" s="105" t="s">
        <v>69</v>
      </c>
      <c r="AA7" s="96" t="s">
        <v>241</v>
      </c>
      <c r="AB7" s="105" t="s">
        <v>81</v>
      </c>
      <c r="AC7" s="105" t="s">
        <v>96</v>
      </c>
      <c r="AD7" s="105" t="s">
        <v>126</v>
      </c>
      <c r="AE7" s="105" t="s">
        <v>127</v>
      </c>
      <c r="AF7" s="105" t="s">
        <v>139</v>
      </c>
      <c r="AG7" s="96" t="s">
        <v>218</v>
      </c>
      <c r="AH7" s="105" t="s">
        <v>87</v>
      </c>
      <c r="AI7" s="96" t="s">
        <v>144</v>
      </c>
      <c r="AJ7" s="96" t="s">
        <v>239</v>
      </c>
      <c r="AK7" s="105" t="s">
        <v>41</v>
      </c>
      <c r="AL7" s="105" t="s">
        <v>42</v>
      </c>
      <c r="AM7" s="105" t="s">
        <v>40</v>
      </c>
      <c r="AN7" s="105" t="s">
        <v>58</v>
      </c>
      <c r="AO7" s="96" t="s">
        <v>201</v>
      </c>
      <c r="AP7" s="105" t="s">
        <v>80</v>
      </c>
      <c r="AQ7" s="105" t="s">
        <v>92</v>
      </c>
      <c r="AR7" s="105" t="s">
        <v>88</v>
      </c>
      <c r="AS7" s="105" t="s">
        <v>142</v>
      </c>
      <c r="AT7" s="96" t="s">
        <v>181</v>
      </c>
      <c r="AU7" s="96" t="s">
        <v>182</v>
      </c>
      <c r="AV7" s="96" t="s">
        <v>215</v>
      </c>
      <c r="AW7" s="96" t="s">
        <v>223</v>
      </c>
      <c r="AX7" s="105" t="s">
        <v>238</v>
      </c>
      <c r="AY7" s="105" t="s">
        <v>242</v>
      </c>
    </row>
    <row r="8" spans="1:51" x14ac:dyDescent="0.25">
      <c r="A8" s="99"/>
      <c r="B8" s="97"/>
      <c r="C8" s="97"/>
      <c r="D8" s="97"/>
      <c r="E8" s="97"/>
      <c r="F8" s="97"/>
      <c r="G8" s="97"/>
      <c r="H8" s="97"/>
      <c r="I8" s="97"/>
      <c r="J8" s="97"/>
      <c r="K8" s="104"/>
      <c r="L8" s="97"/>
      <c r="M8" s="105"/>
      <c r="N8" s="105"/>
      <c r="O8" s="105"/>
      <c r="P8" s="105"/>
      <c r="Q8" s="105"/>
      <c r="R8" s="105"/>
      <c r="S8" s="105"/>
      <c r="T8" s="97"/>
      <c r="U8" s="105"/>
      <c r="V8" s="105"/>
      <c r="W8" s="105"/>
      <c r="X8" s="105"/>
      <c r="Y8" s="105"/>
      <c r="Z8" s="105"/>
      <c r="AA8" s="97"/>
      <c r="AB8" s="105"/>
      <c r="AC8" s="105"/>
      <c r="AD8" s="105"/>
      <c r="AE8" s="105"/>
      <c r="AF8" s="105"/>
      <c r="AG8" s="97"/>
      <c r="AH8" s="105"/>
      <c r="AI8" s="97"/>
      <c r="AJ8" s="97"/>
      <c r="AK8" s="105"/>
      <c r="AL8" s="105"/>
      <c r="AM8" s="105"/>
      <c r="AN8" s="105"/>
      <c r="AO8" s="97"/>
      <c r="AP8" s="105"/>
      <c r="AQ8" s="105"/>
      <c r="AR8" s="105"/>
      <c r="AS8" s="105"/>
      <c r="AT8" s="97"/>
      <c r="AU8" s="97"/>
      <c r="AV8" s="97"/>
      <c r="AW8" s="97"/>
      <c r="AX8" s="105"/>
      <c r="AY8" s="105"/>
    </row>
    <row r="9" spans="1:51" x14ac:dyDescent="0.25">
      <c r="A9" s="100"/>
      <c r="B9" s="43" t="s">
        <v>232</v>
      </c>
      <c r="C9" s="43" t="s">
        <v>2</v>
      </c>
      <c r="D9" s="43" t="s">
        <v>2</v>
      </c>
      <c r="E9" s="43" t="s">
        <v>2</v>
      </c>
      <c r="F9" s="43" t="s">
        <v>2</v>
      </c>
      <c r="G9" s="43" t="s">
        <v>2</v>
      </c>
      <c r="H9" s="43" t="s">
        <v>2</v>
      </c>
      <c r="I9" s="43" t="s">
        <v>2</v>
      </c>
      <c r="J9" s="43" t="s">
        <v>2</v>
      </c>
      <c r="K9" s="43" t="s">
        <v>2</v>
      </c>
      <c r="L9" s="43" t="s">
        <v>2</v>
      </c>
      <c r="M9" s="43" t="s">
        <v>2</v>
      </c>
      <c r="N9" s="43" t="s">
        <v>2</v>
      </c>
      <c r="O9" s="43" t="s">
        <v>2</v>
      </c>
      <c r="P9" s="43" t="s">
        <v>2</v>
      </c>
      <c r="Q9" s="43" t="s">
        <v>2</v>
      </c>
      <c r="R9" s="43" t="s">
        <v>2</v>
      </c>
      <c r="S9" s="43" t="s">
        <v>2</v>
      </c>
      <c r="T9" s="43" t="s">
        <v>2</v>
      </c>
      <c r="U9" s="43" t="s">
        <v>207</v>
      </c>
      <c r="V9" s="43" t="s">
        <v>207</v>
      </c>
      <c r="W9" s="43" t="s">
        <v>207</v>
      </c>
      <c r="X9" s="43" t="s">
        <v>2</v>
      </c>
      <c r="Y9" s="43" t="s">
        <v>2</v>
      </c>
      <c r="Z9" s="43" t="s">
        <v>2</v>
      </c>
      <c r="AA9" s="43" t="s">
        <v>2</v>
      </c>
      <c r="AB9" s="43" t="s">
        <v>2</v>
      </c>
      <c r="AC9" s="43" t="s">
        <v>2</v>
      </c>
      <c r="AD9" s="43" t="s">
        <v>2</v>
      </c>
      <c r="AE9" s="43" t="s">
        <v>2</v>
      </c>
      <c r="AF9" s="43" t="s">
        <v>2</v>
      </c>
      <c r="AG9" s="43"/>
      <c r="AH9" s="43" t="s">
        <v>2</v>
      </c>
      <c r="AI9" s="43" t="s">
        <v>2</v>
      </c>
      <c r="AJ9" s="43" t="s">
        <v>2</v>
      </c>
      <c r="AK9" s="43" t="s">
        <v>2</v>
      </c>
      <c r="AL9" s="43" t="s">
        <v>2</v>
      </c>
      <c r="AM9" s="43" t="s">
        <v>2</v>
      </c>
      <c r="AN9" s="43" t="s">
        <v>2</v>
      </c>
      <c r="AO9" s="43" t="s">
        <v>2</v>
      </c>
      <c r="AP9" s="43" t="s">
        <v>2</v>
      </c>
      <c r="AQ9" s="43" t="s">
        <v>2</v>
      </c>
      <c r="AR9" s="43" t="s">
        <v>2</v>
      </c>
      <c r="AS9" s="43" t="s">
        <v>3</v>
      </c>
      <c r="AT9" s="43" t="s">
        <v>2</v>
      </c>
      <c r="AU9" s="43" t="s">
        <v>2</v>
      </c>
      <c r="AV9" s="43" t="s">
        <v>216</v>
      </c>
      <c r="AW9" s="43" t="s">
        <v>2</v>
      </c>
      <c r="AX9" s="43" t="s">
        <v>2</v>
      </c>
      <c r="AY9" s="43" t="s">
        <v>2</v>
      </c>
    </row>
    <row r="10" spans="1:51" x14ac:dyDescent="0.25">
      <c r="A10" s="6" t="s">
        <v>4</v>
      </c>
      <c r="B10" s="7">
        <f>+B11+B13+B15+B17+B19+B21+B23+B25+B27+B29+B31+B33+B35+B37+B39+B41+B43+B45+B47+B49+B51+B53+B55+B57</f>
        <v>0.5</v>
      </c>
      <c r="C10" s="7">
        <f t="shared" ref="C10:I10" si="0">+C11+C13+C15+C17+C19+C21+C23+C25+C27+C29+C31+C33+C35+C37+C39+C41+C43+C45+C47+C49+C51+C53+C55+C57</f>
        <v>32</v>
      </c>
      <c r="D10" s="7">
        <f t="shared" si="0"/>
        <v>40</v>
      </c>
      <c r="E10" s="7">
        <f t="shared" si="0"/>
        <v>1</v>
      </c>
      <c r="F10" s="7">
        <f t="shared" si="0"/>
        <v>19</v>
      </c>
      <c r="G10" s="7">
        <f t="shared" si="0"/>
        <v>69</v>
      </c>
      <c r="H10" s="7">
        <f t="shared" si="0"/>
        <v>17</v>
      </c>
      <c r="I10" s="7">
        <f t="shared" si="0"/>
        <v>5</v>
      </c>
      <c r="J10" s="7">
        <f t="shared" ref="J10" si="1">+J11+J13+J15+J17+J19+J21+J23+J25+J27+J29+J31+J33+J35+J37+J39+J41+J43+J45+J47+J49+J51+J53+J55+J57</f>
        <v>9</v>
      </c>
      <c r="K10" s="7">
        <f>+K11+K13+K15+K17+K19+K21+K23+K25+K27+K29+K31+K33+K35+K37+K39+K41+K43+K45+K47+K49+K51+K53+K55+K57</f>
        <v>3</v>
      </c>
      <c r="L10" s="7">
        <f t="shared" ref="L10" si="2">+L11+L13+L15+L17+L19+L21+L23+L25+L27+L29+L31+L33+L35+L37+L39+L41+L43+L45+L47+L49+L51+L53+L55+L57</f>
        <v>9</v>
      </c>
      <c r="M10" s="7">
        <f t="shared" ref="M10" si="3">+M11+M13+M15+M17+M19+M21+M23+M25+M27+M29+M31+M33+M35+M37+M39+M41+M43+M45+M47+M49+M51+M53+M55+M57</f>
        <v>26</v>
      </c>
      <c r="N10" s="7">
        <f t="shared" ref="N10" si="4">+N11+N13+N15+N17+N19+N21+N23+N25+N27+N29+N31+N33+N35+N37+N39+N41+N43+N45+N47+N49+N51+N53+N55+N57</f>
        <v>4</v>
      </c>
      <c r="O10" s="7">
        <f t="shared" ref="O10" si="5">+O11+O13+O15+O17+O19+O21+O23+O25+O27+O29+O31+O33+O35+O37+O39+O41+O43+O45+O47+O49+O51+O53+O55+O57</f>
        <v>12</v>
      </c>
      <c r="P10" s="7">
        <f t="shared" ref="P10" si="6">+P11+P13+P15+P17+P19+P21+P23+P25+P27+P29+P31+P33+P35+P37+P39+P41+P43+P45+P47+P49+P51+P53+P55+P57</f>
        <v>27</v>
      </c>
      <c r="Q10" s="7">
        <f t="shared" ref="Q10" si="7">+Q11+Q13+Q15+Q17+Q19+Q21+Q23+Q25+Q27+Q29+Q31+Q33+Q35+Q37+Q39+Q41+Q43+Q45+Q47+Q49+Q51+Q53+Q55+Q57</f>
        <v>4</v>
      </c>
      <c r="R10" s="7">
        <f t="shared" ref="R10" si="8">+R11+R13+R15+R17+R19+R21+R23+R25+R27+R29+R31+R33+R35+R37+R39+R41+R43+R45+R47+R49+R51+R53+R55+R57</f>
        <v>13</v>
      </c>
      <c r="S10" s="7">
        <f t="shared" ref="S10" si="9">+S11+S13+S15+S17+S19+S21+S23+S25+S27+S29+S31+S33+S35+S37+S39+S41+S43+S45+S47+S49+S51+S53+S55+S57</f>
        <v>2</v>
      </c>
      <c r="T10" s="7">
        <f t="shared" ref="T10" si="10">+T11+T13+T15+T17+T19+T21+T23+T25+T27+T29+T31+T33+T35+T37+T39+T41+T43+T45+T47+T49+T51+T53+T55+T57</f>
        <v>12</v>
      </c>
      <c r="U10" s="7">
        <f t="shared" ref="U10" si="11">+U11+U13+U15+U17+U19+U21+U23+U25+U27+U29+U31+U33+U35+U37+U39+U41+U43+U45+U47+U49+U51+U53+U55+U57</f>
        <v>339</v>
      </c>
      <c r="V10" s="7">
        <f t="shared" ref="V10" si="12">+V11+V13+V15+V17+V19+V21+V23+V25+V27+V29+V31+V33+V35+V37+V39+V41+V43+V45+V47+V49+V51+V53+V55+V57</f>
        <v>30</v>
      </c>
      <c r="W10" s="7">
        <f t="shared" ref="W10" si="13">+W11+W13+W15+W17+W19+W21+W23+W25+W27+W29+W31+W33+W35+W37+W39+W41+W43+W45+W47+W49+W51+W53+W55+W57</f>
        <v>92</v>
      </c>
      <c r="X10" s="7">
        <f>+X11+X13+X15+X17+X19+X21+X23+X25+X27+X29+X31+X33+X35+X37+X39+X41+X43+X45+X47+X49+X51+X53+X55+X57</f>
        <v>89</v>
      </c>
      <c r="Y10" s="7">
        <f t="shared" ref="Y10" si="14">+Y11+Y13+Y15+Y17+Y19+Y21+Y23+Y25+Y27+Y29+Y31+Y33+Y35+Y37+Y39+Y41+Y43+Y45+Y47+Y49+Y51+Y53+Y55+Y57</f>
        <v>1</v>
      </c>
      <c r="Z10" s="7">
        <f t="shared" ref="Z10" si="15">+Z11+Z13+Z15+Z17+Z19+Z21+Z23+Z25+Z27+Z29+Z31+Z33+Z35+Z37+Z39+Z41+Z43+Z45+Z47+Z49+Z51+Z53+Z55+Z57</f>
        <v>114</v>
      </c>
      <c r="AA10" s="7">
        <f t="shared" ref="AA10" si="16">+AA11+AA13+AA15+AA17+AA19+AA21+AA23+AA25+AA27+AA29+AA31+AA33+AA35+AA37+AA39+AA41+AA43+AA45+AA47+AA49+AA51+AA53+AA55+AA57</f>
        <v>8</v>
      </c>
      <c r="AB10" s="7">
        <f t="shared" ref="AB10" si="17">+AB11+AB13+AB15+AB17+AB19+AB21+AB23+AB25+AB27+AB29+AB31+AB33+AB35+AB37+AB39+AB41+AB43+AB45+AB47+AB49+AB51+AB53+AB55+AB57</f>
        <v>3</v>
      </c>
      <c r="AC10" s="7">
        <f t="shared" ref="AC10" si="18">+AC11+AC13+AC15+AC17+AC19+AC21+AC23+AC25+AC27+AC29+AC31+AC33+AC35+AC37+AC39+AC41+AC43+AC45+AC47+AC49+AC51+AC53+AC55+AC57</f>
        <v>1218</v>
      </c>
      <c r="AD10" s="7">
        <f t="shared" ref="AD10" si="19">+AD11+AD13+AD15+AD17+AD19+AD21+AD23+AD25+AD27+AD29+AD31+AD33+AD35+AD37+AD39+AD41+AD43+AD45+AD47+AD49+AD51+AD53+AD55+AD57</f>
        <v>49</v>
      </c>
      <c r="AE10" s="7">
        <f t="shared" ref="AE10" si="20">+AE11+AE13+AE15+AE17+AE19+AE21+AE23+AE25+AE27+AE29+AE31+AE33+AE35+AE37+AE39+AE41+AE43+AE45+AE47+AE49+AE51+AE53+AE55+AE57</f>
        <v>1930</v>
      </c>
      <c r="AF10" s="7">
        <f t="shared" ref="AF10" si="21">+AF11+AF13+AF15+AF17+AF19+AF21+AF23+AF25+AF27+AF29+AF31+AF33+AF35+AF37+AF39+AF41+AF43+AF45+AF47+AF49+AF51+AF53+AF55+AF57</f>
        <v>41</v>
      </c>
      <c r="AG10" s="7">
        <f t="shared" ref="AG10" si="22">+AG11+AG13+AG15+AG17+AG19+AG21+AG23+AG25+AG27+AG29+AG31+AG33+AG35+AG37+AG39+AG41+AG43+AG45+AG47+AG49+AG51+AG53+AG55+AG57</f>
        <v>2</v>
      </c>
      <c r="AH10" s="7">
        <f t="shared" ref="AH10" si="23">+AH11+AH13+AH15+AH17+AH19+AH21+AH23+AH25+AH27+AH29+AH31+AH33+AH35+AH37+AH39+AH41+AH43+AH45+AH47+AH49+AH51+AH53+AH55+AH57</f>
        <v>5</v>
      </c>
      <c r="AI10" s="7">
        <f t="shared" ref="AI10" si="24">+AI11+AI13+AI15+AI17+AI19+AI21+AI23+AI25+AI27+AI29+AI31+AI33+AI35+AI37+AI39+AI41+AI43+AI45+AI47+AI49+AI51+AI53+AI55+AI57</f>
        <v>3</v>
      </c>
      <c r="AJ10" s="7">
        <f t="shared" ref="AJ10" si="25">+AJ11+AJ13+AJ15+AJ17+AJ19+AJ21+AJ23+AJ25+AJ27+AJ29+AJ31+AJ33+AJ35+AJ37+AJ39+AJ41+AJ43+AJ45+AJ47+AJ49+AJ51+AJ53+AJ55+AJ57</f>
        <v>6</v>
      </c>
      <c r="AK10" s="7">
        <f t="shared" ref="AK10" si="26">+AK11+AK13+AK15+AK17+AK19+AK21+AK23+AK25+AK27+AK29+AK31+AK33+AK35+AK37+AK39+AK41+AK43+AK45+AK47+AK49+AK51+AK53+AK55+AK57</f>
        <v>17</v>
      </c>
      <c r="AL10" s="7">
        <f t="shared" ref="AL10" si="27">+AL11+AL13+AL15+AL17+AL19+AL21+AL23+AL25+AL27+AL29+AL31+AL33+AL35+AL37+AL39+AL41+AL43+AL45+AL47+AL49+AL51+AL53+AL55+AL57</f>
        <v>5</v>
      </c>
      <c r="AM10" s="7">
        <f t="shared" ref="AM10" si="28">+AM11+AM13+AM15+AM17+AM19+AM21+AM23+AM25+AM27+AM29+AM31+AM33+AM35+AM37+AM39+AM41+AM43+AM45+AM47+AM49+AM51+AM53+AM55+AM57</f>
        <v>59</v>
      </c>
      <c r="AN10" s="7">
        <f t="shared" ref="AN10" si="29">+AN11+AN13+AN15+AN17+AN19+AN21+AN23+AN25+AN27+AN29+AN31+AN33+AN35+AN37+AN39+AN41+AN43+AN45+AN47+AN49+AN51+AN53+AN55+AN57</f>
        <v>64</v>
      </c>
      <c r="AO10" s="7">
        <f t="shared" ref="AO10" si="30">+AO11+AO13+AO15+AO17+AO19+AO21+AO23+AO25+AO27+AO29+AO31+AO33+AO35+AO37+AO39+AO41+AO43+AO45+AO47+AO49+AO51+AO53+AO55+AO57</f>
        <v>3</v>
      </c>
      <c r="AP10" s="7">
        <f t="shared" ref="AP10" si="31">+AP11+AP13+AP15+AP17+AP19+AP21+AP23+AP25+AP27+AP29+AP31+AP33+AP35+AP37+AP39+AP41+AP43+AP45+AP47+AP49+AP51+AP53+AP55+AP57</f>
        <v>2</v>
      </c>
      <c r="AQ10" s="7">
        <f t="shared" ref="AQ10" si="32">+AQ11+AQ13+AQ15+AQ17+AQ19+AQ21+AQ23+AQ25+AQ27+AQ29+AQ31+AQ33+AQ35+AQ37+AQ39+AQ41+AQ43+AQ45+AQ47+AQ49+AQ51+AQ53+AQ55+AQ57</f>
        <v>5</v>
      </c>
      <c r="AR10" s="7">
        <f t="shared" ref="AR10" si="33">+AR11+AR13+AR15+AR17+AR19+AR21+AR23+AR25+AR27+AR29+AR31+AR33+AR35+AR37+AR39+AR41+AR43+AR45+AR47+AR49+AR51+AR53+AR55+AR57</f>
        <v>30</v>
      </c>
      <c r="AS10" s="7">
        <f>+AS11+AS13+AS15+AS17+AS19+AS21+AS23+AS25+AS27+AS29+AS31+AS33+AS35+AS37+AS39+AS41+AS43+AS45+AS47+AS49+AS51+AS53+AS55+AS57</f>
        <v>1</v>
      </c>
      <c r="AT10" s="7">
        <f t="shared" ref="AT10" si="34">+AT11+AT13+AT15+AT17+AT19+AT21+AT23+AT25+AT27+AT29+AT31+AT33+AT35+AT37+AT39+AT41+AT43+AT45+AT47+AT49+AT51+AT53+AT55+AT57</f>
        <v>60</v>
      </c>
      <c r="AU10" s="7">
        <f t="shared" ref="AU10" si="35">+AU11+AU13+AU15+AU17+AU19+AU21+AU23+AU25+AU27+AU29+AU31+AU33+AU35+AU37+AU39+AU41+AU43+AU45+AU47+AU49+AU51+AU53+AU55+AU57</f>
        <v>60</v>
      </c>
      <c r="AV10" s="7">
        <f t="shared" ref="AV10" si="36">+AV11+AV13+AV15+AV17+AV19+AV21+AV23+AV25+AV27+AV29+AV31+AV33+AV35+AV37+AV39+AV41+AV43+AV45+AV47+AV49+AV51+AV53+AV55+AV57</f>
        <v>463</v>
      </c>
      <c r="AW10" s="7">
        <f t="shared" ref="AW10" si="37">+AW11+AW13+AW15+AW17+AW19+AW21+AW23+AW25+AW27+AW29+AW31+AW33+AW35+AW37+AW39+AW41+AW43+AW45+AW47+AW49+AW51+AW53+AW55+AW57</f>
        <v>14</v>
      </c>
      <c r="AX10" s="7">
        <f t="shared" ref="AX10" si="38">+AX11+AX13+AX15+AX17+AX19+AX21+AX23+AX25+AX27+AX29+AX31+AX33+AX35+AX37+AX39+AX41+AX43+AX45+AX47+AX49+AX51+AX53+AX55+AX57</f>
        <v>2</v>
      </c>
      <c r="AY10" s="7">
        <f t="shared" ref="AY10" si="39">+AY11+AY13+AY15+AY17+AY19+AY21+AY23+AY25+AY27+AY29+AY31+AY33+AY35+AY37+AY39+AY41+AY43+AY45+AY47+AY49+AY51+AY53+AY55+AY57</f>
        <v>10</v>
      </c>
    </row>
    <row r="11" spans="1:51" ht="15" customHeight="1" x14ac:dyDescent="0.25">
      <c r="A11" s="34" t="s">
        <v>128</v>
      </c>
      <c r="B11" s="17"/>
      <c r="C11" s="31">
        <f>+C12</f>
        <v>0</v>
      </c>
      <c r="D11" s="31">
        <f t="shared" ref="D11:M11" si="40">+D12</f>
        <v>0</v>
      </c>
      <c r="E11" s="31"/>
      <c r="F11" s="31">
        <f t="shared" si="40"/>
        <v>0</v>
      </c>
      <c r="G11" s="31">
        <f t="shared" si="40"/>
        <v>0</v>
      </c>
      <c r="H11" s="31">
        <f t="shared" si="40"/>
        <v>0</v>
      </c>
      <c r="I11" s="31">
        <f t="shared" si="40"/>
        <v>0</v>
      </c>
      <c r="J11" s="31">
        <f t="shared" si="40"/>
        <v>0</v>
      </c>
      <c r="K11" s="31">
        <f t="shared" si="40"/>
        <v>0</v>
      </c>
      <c r="L11" s="31">
        <f t="shared" si="40"/>
        <v>0</v>
      </c>
      <c r="M11" s="31">
        <f t="shared" si="40"/>
        <v>0</v>
      </c>
      <c r="N11" s="31">
        <f t="shared" ref="N11:AF11" si="41">+N12</f>
        <v>0</v>
      </c>
      <c r="O11" s="31">
        <f t="shared" si="41"/>
        <v>0</v>
      </c>
      <c r="P11" s="31">
        <f t="shared" si="41"/>
        <v>0</v>
      </c>
      <c r="Q11" s="31">
        <f t="shared" si="41"/>
        <v>0</v>
      </c>
      <c r="R11" s="31">
        <f t="shared" si="41"/>
        <v>0</v>
      </c>
      <c r="S11" s="31"/>
      <c r="T11" s="31"/>
      <c r="U11" s="31">
        <f t="shared" si="41"/>
        <v>79</v>
      </c>
      <c r="V11" s="31">
        <f t="shared" si="41"/>
        <v>0</v>
      </c>
      <c r="W11" s="31">
        <f t="shared" si="41"/>
        <v>0</v>
      </c>
      <c r="X11" s="31">
        <f t="shared" si="41"/>
        <v>0</v>
      </c>
      <c r="Y11" s="31">
        <f t="shared" si="41"/>
        <v>0</v>
      </c>
      <c r="Z11" s="31">
        <f t="shared" si="41"/>
        <v>79</v>
      </c>
      <c r="AA11" s="31"/>
      <c r="AB11" s="31">
        <f t="shared" si="41"/>
        <v>0</v>
      </c>
      <c r="AC11" s="31">
        <f t="shared" si="41"/>
        <v>0</v>
      </c>
      <c r="AD11" s="31">
        <f t="shared" si="41"/>
        <v>0</v>
      </c>
      <c r="AE11" s="31">
        <f t="shared" si="41"/>
        <v>0</v>
      </c>
      <c r="AF11" s="31">
        <f t="shared" si="41"/>
        <v>0</v>
      </c>
      <c r="AG11" s="31"/>
      <c r="AH11" s="31">
        <f t="shared" ref="AH11:AU11" si="42">+AH12</f>
        <v>0</v>
      </c>
      <c r="AI11" s="31">
        <f t="shared" si="42"/>
        <v>0</v>
      </c>
      <c r="AJ11" s="31"/>
      <c r="AK11" s="31">
        <f t="shared" si="42"/>
        <v>0</v>
      </c>
      <c r="AL11" s="31">
        <f t="shared" si="42"/>
        <v>0</v>
      </c>
      <c r="AM11" s="31">
        <f t="shared" si="42"/>
        <v>57</v>
      </c>
      <c r="AN11" s="31">
        <f t="shared" si="42"/>
        <v>0</v>
      </c>
      <c r="AO11" s="31">
        <f t="shared" si="42"/>
        <v>0</v>
      </c>
      <c r="AP11" s="31">
        <f t="shared" si="42"/>
        <v>0</v>
      </c>
      <c r="AQ11" s="31">
        <f t="shared" si="42"/>
        <v>0</v>
      </c>
      <c r="AR11" s="31">
        <f t="shared" si="42"/>
        <v>0</v>
      </c>
      <c r="AS11" s="31">
        <f t="shared" si="42"/>
        <v>1</v>
      </c>
      <c r="AT11" s="31">
        <f t="shared" si="42"/>
        <v>0</v>
      </c>
      <c r="AU11" s="31">
        <f t="shared" si="42"/>
        <v>0</v>
      </c>
      <c r="AV11" s="31"/>
      <c r="AW11" s="31"/>
      <c r="AX11" s="31"/>
      <c r="AY11" s="31"/>
    </row>
    <row r="12" spans="1:51" ht="15" customHeight="1" x14ac:dyDescent="0.25">
      <c r="A12" s="11" t="s">
        <v>212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>
        <v>79</v>
      </c>
      <c r="V12" s="14"/>
      <c r="W12" s="14"/>
      <c r="X12" s="14"/>
      <c r="Y12" s="14"/>
      <c r="Z12" s="14">
        <v>79</v>
      </c>
      <c r="AA12" s="14"/>
      <c r="AB12" s="14"/>
      <c r="AC12" s="16"/>
      <c r="AD12" s="16"/>
      <c r="AE12" s="16"/>
      <c r="AF12" s="14"/>
      <c r="AG12" s="14"/>
      <c r="AH12" s="14"/>
      <c r="AI12" s="14"/>
      <c r="AJ12" s="14"/>
      <c r="AK12" s="14"/>
      <c r="AL12" s="14"/>
      <c r="AM12" s="14">
        <f>5+2+3+4+2+1+2+3+3+1+3+2+9+1+4+3+3+6</f>
        <v>57</v>
      </c>
      <c r="AN12" s="15"/>
      <c r="AO12" s="15"/>
      <c r="AP12" s="14"/>
      <c r="AQ12" s="14"/>
      <c r="AR12" s="14"/>
      <c r="AS12" s="14">
        <v>1</v>
      </c>
      <c r="AT12" s="14"/>
      <c r="AU12" s="14"/>
      <c r="AV12" s="14"/>
      <c r="AW12" s="14"/>
      <c r="AX12" s="14"/>
      <c r="AY12" s="14"/>
    </row>
    <row r="13" spans="1:51" x14ac:dyDescent="0.25">
      <c r="A13" s="34" t="s">
        <v>93</v>
      </c>
      <c r="B13" s="17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19"/>
      <c r="AD13" s="19"/>
      <c r="AE13" s="19">
        <f>+AE14</f>
        <v>400</v>
      </c>
      <c r="AF13" s="31"/>
      <c r="AG13" s="31"/>
      <c r="AH13" s="31"/>
      <c r="AI13" s="31"/>
      <c r="AJ13" s="31"/>
      <c r="AK13" s="31"/>
      <c r="AL13" s="31"/>
      <c r="AM13" s="31"/>
      <c r="AN13" s="17"/>
      <c r="AO13" s="17"/>
      <c r="AP13" s="31"/>
      <c r="AQ13" s="31"/>
      <c r="AR13" s="31"/>
      <c r="AS13" s="31"/>
      <c r="AT13" s="31"/>
      <c r="AU13" s="31"/>
      <c r="AV13" s="31"/>
      <c r="AW13" s="31"/>
      <c r="AX13" s="31"/>
      <c r="AY13" s="31"/>
    </row>
    <row r="14" spans="1:51" ht="69.75" customHeight="1" x14ac:dyDescent="0.25">
      <c r="A14" s="11" t="s">
        <v>213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6"/>
      <c r="AD14" s="16"/>
      <c r="AE14" s="16">
        <v>400</v>
      </c>
      <c r="AF14" s="14"/>
      <c r="AG14" s="14"/>
      <c r="AH14" s="14"/>
      <c r="AI14" s="14"/>
      <c r="AJ14" s="14"/>
      <c r="AK14" s="14"/>
      <c r="AL14" s="14"/>
      <c r="AM14" s="14"/>
      <c r="AN14" s="15"/>
      <c r="AO14" s="15"/>
      <c r="AP14" s="14"/>
      <c r="AQ14" s="14"/>
      <c r="AR14" s="14"/>
      <c r="AS14" s="14"/>
      <c r="AT14" s="14"/>
      <c r="AU14" s="14"/>
      <c r="AV14" s="14"/>
      <c r="AW14" s="14"/>
      <c r="AX14" s="14"/>
      <c r="AY14" s="14"/>
    </row>
    <row r="15" spans="1:51" x14ac:dyDescent="0.25">
      <c r="A15" s="34" t="s">
        <v>183</v>
      </c>
      <c r="B15" s="34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19"/>
      <c r="AD15" s="19"/>
      <c r="AE15" s="19"/>
      <c r="AF15" s="31"/>
      <c r="AG15" s="31"/>
      <c r="AH15" s="31"/>
      <c r="AI15" s="31"/>
      <c r="AJ15" s="31"/>
      <c r="AK15" s="31"/>
      <c r="AL15" s="31"/>
      <c r="AM15" s="31"/>
      <c r="AN15" s="17"/>
      <c r="AO15" s="17"/>
      <c r="AP15" s="31"/>
      <c r="AQ15" s="31"/>
      <c r="AR15" s="31"/>
      <c r="AS15" s="31"/>
      <c r="AT15" s="31"/>
      <c r="AU15" s="31"/>
      <c r="AV15" s="31">
        <f>+AV16</f>
        <v>463</v>
      </c>
      <c r="AW15" s="31"/>
      <c r="AX15" s="31"/>
      <c r="AY15" s="31"/>
    </row>
    <row r="16" spans="1:51" ht="15" customHeight="1" x14ac:dyDescent="0.25">
      <c r="A16" s="11" t="s">
        <v>214</v>
      </c>
      <c r="B16" s="11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6"/>
      <c r="AD16" s="16"/>
      <c r="AE16" s="16"/>
      <c r="AF16" s="14"/>
      <c r="AG16" s="14"/>
      <c r="AH16" s="14"/>
      <c r="AI16" s="14"/>
      <c r="AJ16" s="14"/>
      <c r="AK16" s="14"/>
      <c r="AL16" s="14"/>
      <c r="AM16" s="14"/>
      <c r="AN16" s="15"/>
      <c r="AO16" s="15"/>
      <c r="AP16" s="14"/>
      <c r="AQ16" s="14"/>
      <c r="AR16" s="14"/>
      <c r="AS16" s="14"/>
      <c r="AT16" s="14"/>
      <c r="AU16" s="14"/>
      <c r="AV16" s="14">
        <f>420+8+35</f>
        <v>463</v>
      </c>
      <c r="AW16" s="14"/>
      <c r="AX16" s="14"/>
      <c r="AY16" s="14"/>
    </row>
    <row r="17" spans="1:51" x14ac:dyDescent="0.25">
      <c r="A17" s="34" t="s">
        <v>183</v>
      </c>
      <c r="B17" s="34"/>
      <c r="C17" s="31"/>
      <c r="D17" s="31">
        <f>+D18</f>
        <v>24</v>
      </c>
      <c r="E17" s="31"/>
      <c r="F17" s="31">
        <f>+F18</f>
        <v>3</v>
      </c>
      <c r="G17" s="31"/>
      <c r="H17" s="31"/>
      <c r="I17" s="31"/>
      <c r="J17" s="31"/>
      <c r="K17" s="31"/>
      <c r="L17" s="31"/>
      <c r="M17" s="31"/>
      <c r="N17" s="31">
        <f>+N18</f>
        <v>2</v>
      </c>
      <c r="O17" s="31">
        <f>+O18</f>
        <v>4</v>
      </c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>
        <f>+Z18</f>
        <v>35</v>
      </c>
      <c r="AA17" s="31"/>
      <c r="AB17" s="31"/>
      <c r="AC17" s="19"/>
      <c r="AD17" s="19"/>
      <c r="AE17" s="19"/>
      <c r="AF17" s="31"/>
      <c r="AG17" s="31">
        <f>+AG18</f>
        <v>2</v>
      </c>
      <c r="AH17" s="31"/>
      <c r="AI17" s="31"/>
      <c r="AJ17" s="31"/>
      <c r="AK17" s="31"/>
      <c r="AL17" s="31"/>
      <c r="AM17" s="31"/>
      <c r="AN17" s="17"/>
      <c r="AO17" s="17"/>
      <c r="AP17" s="31"/>
      <c r="AQ17" s="31"/>
      <c r="AR17" s="31"/>
      <c r="AS17" s="31"/>
      <c r="AT17" s="31"/>
      <c r="AU17" s="31"/>
      <c r="AV17" s="31"/>
      <c r="AW17" s="31">
        <f>+AW18</f>
        <v>0</v>
      </c>
      <c r="AX17" s="31"/>
      <c r="AY17" s="31"/>
    </row>
    <row r="18" spans="1:51" x14ac:dyDescent="0.25">
      <c r="A18" s="35" t="s">
        <v>217</v>
      </c>
      <c r="B18" s="35"/>
      <c r="C18" s="14"/>
      <c r="D18" s="14">
        <v>24</v>
      </c>
      <c r="E18" s="14"/>
      <c r="F18" s="14">
        <v>3</v>
      </c>
      <c r="G18" s="14"/>
      <c r="H18" s="14"/>
      <c r="I18" s="14"/>
      <c r="J18" s="14"/>
      <c r="K18" s="14"/>
      <c r="L18" s="14"/>
      <c r="M18" s="14"/>
      <c r="N18" s="14">
        <v>2</v>
      </c>
      <c r="O18" s="14">
        <f>1+3</f>
        <v>4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>
        <v>35</v>
      </c>
      <c r="AA18" s="14"/>
      <c r="AB18" s="14"/>
      <c r="AC18" s="16"/>
      <c r="AD18" s="16"/>
      <c r="AE18" s="16"/>
      <c r="AF18" s="14"/>
      <c r="AG18" s="14">
        <v>2</v>
      </c>
      <c r="AH18" s="14"/>
      <c r="AI18" s="14"/>
      <c r="AJ18" s="14"/>
      <c r="AK18" s="14"/>
      <c r="AL18" s="14"/>
      <c r="AM18" s="14"/>
      <c r="AN18" s="15"/>
      <c r="AO18" s="15"/>
      <c r="AP18" s="14"/>
      <c r="AQ18" s="14"/>
      <c r="AR18" s="14"/>
      <c r="AS18" s="14"/>
      <c r="AT18" s="14"/>
      <c r="AU18" s="14"/>
      <c r="AV18" s="14"/>
      <c r="AW18" s="14"/>
      <c r="AX18" s="14"/>
      <c r="AY18" s="14"/>
    </row>
    <row r="19" spans="1:51" x14ac:dyDescent="0.25">
      <c r="A19" s="34" t="s">
        <v>128</v>
      </c>
      <c r="B19" s="34">
        <f>+B20</f>
        <v>0</v>
      </c>
      <c r="C19" s="34">
        <f t="shared" ref="C19:L19" si="43">+C20</f>
        <v>32</v>
      </c>
      <c r="D19" s="34">
        <f t="shared" si="43"/>
        <v>0</v>
      </c>
      <c r="E19" s="31">
        <f t="shared" si="43"/>
        <v>0</v>
      </c>
      <c r="F19" s="31">
        <f t="shared" si="43"/>
        <v>0</v>
      </c>
      <c r="G19" s="34">
        <f t="shared" si="43"/>
        <v>0</v>
      </c>
      <c r="H19" s="31">
        <f t="shared" si="43"/>
        <v>0</v>
      </c>
      <c r="I19" s="34">
        <f t="shared" si="43"/>
        <v>0</v>
      </c>
      <c r="J19" s="31">
        <f t="shared" si="43"/>
        <v>0</v>
      </c>
      <c r="K19" s="31">
        <f t="shared" si="43"/>
        <v>0</v>
      </c>
      <c r="L19" s="34">
        <f t="shared" si="43"/>
        <v>9</v>
      </c>
      <c r="M19" s="31">
        <f t="shared" ref="M19:AE19" si="44">+M20</f>
        <v>0</v>
      </c>
      <c r="N19" s="34">
        <f t="shared" si="44"/>
        <v>0</v>
      </c>
      <c r="O19" s="31">
        <f t="shared" si="44"/>
        <v>0</v>
      </c>
      <c r="P19" s="31">
        <f t="shared" si="44"/>
        <v>0</v>
      </c>
      <c r="Q19" s="34">
        <f t="shared" si="44"/>
        <v>0</v>
      </c>
      <c r="R19" s="34">
        <f t="shared" si="44"/>
        <v>0</v>
      </c>
      <c r="S19" s="34">
        <f t="shared" si="44"/>
        <v>0</v>
      </c>
      <c r="T19" s="31">
        <f t="shared" si="44"/>
        <v>0</v>
      </c>
      <c r="U19" s="34">
        <f t="shared" si="44"/>
        <v>92</v>
      </c>
      <c r="V19" s="31">
        <f t="shared" si="44"/>
        <v>0</v>
      </c>
      <c r="W19" s="34">
        <f t="shared" si="44"/>
        <v>92</v>
      </c>
      <c r="X19" s="31">
        <f t="shared" si="44"/>
        <v>41</v>
      </c>
      <c r="Y19" s="34">
        <f t="shared" si="44"/>
        <v>0</v>
      </c>
      <c r="Z19" s="34">
        <f t="shared" si="44"/>
        <v>0</v>
      </c>
      <c r="AA19" s="34">
        <f t="shared" si="44"/>
        <v>0</v>
      </c>
      <c r="AB19" s="31">
        <f t="shared" si="44"/>
        <v>0</v>
      </c>
      <c r="AC19" s="31">
        <f t="shared" si="44"/>
        <v>102</v>
      </c>
      <c r="AD19" s="34">
        <f t="shared" si="44"/>
        <v>0</v>
      </c>
      <c r="AE19" s="31">
        <f t="shared" si="44"/>
        <v>0</v>
      </c>
      <c r="AF19" s="31">
        <f t="shared" ref="AF19:AY19" si="45">+AF20</f>
        <v>0</v>
      </c>
      <c r="AG19" s="31">
        <f t="shared" si="45"/>
        <v>0</v>
      </c>
      <c r="AH19" s="31">
        <f t="shared" si="45"/>
        <v>0</v>
      </c>
      <c r="AI19" s="31">
        <f t="shared" si="45"/>
        <v>0</v>
      </c>
      <c r="AJ19" s="34">
        <f t="shared" si="45"/>
        <v>0</v>
      </c>
      <c r="AK19" s="31">
        <f t="shared" si="45"/>
        <v>0</v>
      </c>
      <c r="AL19" s="34">
        <f t="shared" si="45"/>
        <v>0</v>
      </c>
      <c r="AM19" s="31">
        <f t="shared" si="45"/>
        <v>0</v>
      </c>
      <c r="AN19" s="31">
        <f t="shared" si="45"/>
        <v>51</v>
      </c>
      <c r="AO19" s="31">
        <f t="shared" si="45"/>
        <v>0</v>
      </c>
      <c r="AP19" s="31">
        <f t="shared" si="45"/>
        <v>0</v>
      </c>
      <c r="AQ19" s="34">
        <f t="shared" si="45"/>
        <v>0</v>
      </c>
      <c r="AR19" s="34">
        <f t="shared" si="45"/>
        <v>0</v>
      </c>
      <c r="AS19" s="31">
        <f t="shared" si="45"/>
        <v>0</v>
      </c>
      <c r="AT19" s="34">
        <f t="shared" si="45"/>
        <v>0</v>
      </c>
      <c r="AU19" s="31">
        <f t="shared" si="45"/>
        <v>0</v>
      </c>
      <c r="AV19" s="34">
        <f t="shared" si="45"/>
        <v>0</v>
      </c>
      <c r="AW19" s="31">
        <f t="shared" si="45"/>
        <v>0</v>
      </c>
      <c r="AX19" s="34">
        <f t="shared" si="45"/>
        <v>0</v>
      </c>
      <c r="AY19" s="31">
        <f t="shared" si="45"/>
        <v>0</v>
      </c>
    </row>
    <row r="20" spans="1:51" ht="15" customHeight="1" x14ac:dyDescent="0.25">
      <c r="A20" s="11" t="s">
        <v>219</v>
      </c>
      <c r="B20" s="11"/>
      <c r="C20" s="14">
        <f>11+21</f>
        <v>32</v>
      </c>
      <c r="D20" s="14"/>
      <c r="E20" s="14"/>
      <c r="F20" s="14"/>
      <c r="G20" s="14"/>
      <c r="H20" s="14"/>
      <c r="I20" s="14"/>
      <c r="J20" s="14"/>
      <c r="K20" s="14"/>
      <c r="L20" s="14">
        <v>9</v>
      </c>
      <c r="M20" s="14"/>
      <c r="N20" s="14"/>
      <c r="O20" s="14"/>
      <c r="P20" s="14"/>
      <c r="Q20" s="14"/>
      <c r="R20" s="14"/>
      <c r="S20" s="14"/>
      <c r="T20" s="14"/>
      <c r="U20" s="14">
        <f>184/2</f>
        <v>92</v>
      </c>
      <c r="V20" s="14"/>
      <c r="W20" s="14">
        <f>184/2</f>
        <v>92</v>
      </c>
      <c r="X20" s="14">
        <v>41</v>
      </c>
      <c r="Y20" s="14"/>
      <c r="Z20" s="14"/>
      <c r="AA20" s="14"/>
      <c r="AB20" s="14"/>
      <c r="AC20" s="16">
        <v>102</v>
      </c>
      <c r="AD20" s="16"/>
      <c r="AE20" s="16"/>
      <c r="AF20" s="14"/>
      <c r="AG20" s="14"/>
      <c r="AH20" s="14"/>
      <c r="AI20" s="14"/>
      <c r="AJ20" s="14"/>
      <c r="AK20" s="14"/>
      <c r="AL20" s="14"/>
      <c r="AM20" s="14"/>
      <c r="AN20" s="15">
        <f>39+12</f>
        <v>51</v>
      </c>
      <c r="AO20" s="15"/>
      <c r="AP20" s="14"/>
      <c r="AQ20" s="14"/>
      <c r="AR20" s="14"/>
      <c r="AS20" s="14"/>
      <c r="AT20" s="14"/>
      <c r="AU20" s="14"/>
      <c r="AV20" s="14"/>
      <c r="AW20" s="14"/>
      <c r="AX20" s="14"/>
      <c r="AY20" s="14"/>
    </row>
    <row r="21" spans="1:51" x14ac:dyDescent="0.25">
      <c r="A21" s="34" t="s">
        <v>197</v>
      </c>
      <c r="B21" s="34"/>
      <c r="C21" s="31">
        <f>+C22</f>
        <v>0</v>
      </c>
      <c r="D21" s="31">
        <f t="shared" ref="D21:M21" si="46">+D22</f>
        <v>0</v>
      </c>
      <c r="E21" s="31"/>
      <c r="F21" s="31">
        <f t="shared" si="46"/>
        <v>0</v>
      </c>
      <c r="G21" s="31">
        <f t="shared" si="46"/>
        <v>0</v>
      </c>
      <c r="H21" s="31">
        <f t="shared" si="46"/>
        <v>0</v>
      </c>
      <c r="I21" s="31">
        <f t="shared" si="46"/>
        <v>0</v>
      </c>
      <c r="J21" s="31">
        <f t="shared" si="46"/>
        <v>0</v>
      </c>
      <c r="K21" s="31">
        <f t="shared" si="46"/>
        <v>0</v>
      </c>
      <c r="L21" s="31">
        <f t="shared" si="46"/>
        <v>0</v>
      </c>
      <c r="M21" s="31">
        <f t="shared" si="46"/>
        <v>0</v>
      </c>
      <c r="N21" s="31">
        <f t="shared" ref="N21:AG21" si="47">+N22</f>
        <v>0</v>
      </c>
      <c r="O21" s="31">
        <f t="shared" si="47"/>
        <v>0</v>
      </c>
      <c r="P21" s="31">
        <f t="shared" si="47"/>
        <v>0</v>
      </c>
      <c r="Q21" s="31">
        <f t="shared" si="47"/>
        <v>0</v>
      </c>
      <c r="R21" s="31">
        <f t="shared" si="47"/>
        <v>0</v>
      </c>
      <c r="S21" s="31"/>
      <c r="T21" s="31"/>
      <c r="U21" s="31">
        <f t="shared" si="47"/>
        <v>0</v>
      </c>
      <c r="V21" s="31">
        <f t="shared" si="47"/>
        <v>0</v>
      </c>
      <c r="W21" s="31">
        <f t="shared" si="47"/>
        <v>0</v>
      </c>
      <c r="X21" s="31">
        <f t="shared" si="47"/>
        <v>0</v>
      </c>
      <c r="Y21" s="31">
        <f t="shared" si="47"/>
        <v>0</v>
      </c>
      <c r="Z21" s="31">
        <f t="shared" si="47"/>
        <v>0</v>
      </c>
      <c r="AA21" s="31"/>
      <c r="AB21" s="31">
        <f t="shared" si="47"/>
        <v>0</v>
      </c>
      <c r="AC21" s="31">
        <f t="shared" si="47"/>
        <v>400</v>
      </c>
      <c r="AD21" s="31">
        <f t="shared" si="47"/>
        <v>0</v>
      </c>
      <c r="AE21" s="31">
        <f t="shared" si="47"/>
        <v>0</v>
      </c>
      <c r="AF21" s="31">
        <f t="shared" si="47"/>
        <v>0</v>
      </c>
      <c r="AG21" s="31">
        <f t="shared" si="47"/>
        <v>0</v>
      </c>
      <c r="AH21" s="31">
        <f t="shared" ref="AH21:AW21" si="48">+AH22</f>
        <v>0</v>
      </c>
      <c r="AI21" s="31">
        <f t="shared" si="48"/>
        <v>0</v>
      </c>
      <c r="AJ21" s="31"/>
      <c r="AK21" s="31">
        <f t="shared" si="48"/>
        <v>0</v>
      </c>
      <c r="AL21" s="31">
        <f t="shared" si="48"/>
        <v>0</v>
      </c>
      <c r="AM21" s="31">
        <f t="shared" si="48"/>
        <v>0</v>
      </c>
      <c r="AN21" s="31">
        <f t="shared" si="48"/>
        <v>0</v>
      </c>
      <c r="AO21" s="31">
        <f t="shared" si="48"/>
        <v>0</v>
      </c>
      <c r="AP21" s="31">
        <f t="shared" si="48"/>
        <v>0</v>
      </c>
      <c r="AQ21" s="31">
        <f t="shared" si="48"/>
        <v>0</v>
      </c>
      <c r="AR21" s="31">
        <f t="shared" si="48"/>
        <v>0</v>
      </c>
      <c r="AS21" s="31">
        <f t="shared" si="48"/>
        <v>0</v>
      </c>
      <c r="AT21" s="31">
        <f t="shared" si="48"/>
        <v>0</v>
      </c>
      <c r="AU21" s="31">
        <f t="shared" si="48"/>
        <v>0</v>
      </c>
      <c r="AV21" s="31">
        <f t="shared" si="48"/>
        <v>0</v>
      </c>
      <c r="AW21" s="31">
        <f t="shared" si="48"/>
        <v>0</v>
      </c>
      <c r="AX21" s="31"/>
      <c r="AY21" s="31"/>
    </row>
    <row r="22" spans="1:51" x14ac:dyDescent="0.25">
      <c r="A22" s="11" t="s">
        <v>220</v>
      </c>
      <c r="B22" s="11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6">
        <v>400</v>
      </c>
      <c r="AD22" s="16"/>
      <c r="AE22" s="16"/>
      <c r="AF22" s="14"/>
      <c r="AG22" s="14"/>
      <c r="AH22" s="14"/>
      <c r="AI22" s="14"/>
      <c r="AJ22" s="14"/>
      <c r="AK22" s="14"/>
      <c r="AL22" s="14"/>
      <c r="AM22" s="14"/>
      <c r="AN22" s="15"/>
      <c r="AO22" s="15"/>
      <c r="AP22" s="14"/>
      <c r="AQ22" s="14"/>
      <c r="AR22" s="14"/>
      <c r="AS22" s="14"/>
      <c r="AT22" s="14"/>
      <c r="AU22" s="14"/>
      <c r="AV22" s="14"/>
      <c r="AW22" s="14"/>
      <c r="AX22" s="14"/>
      <c r="AY22" s="14"/>
    </row>
    <row r="23" spans="1:51" x14ac:dyDescent="0.25">
      <c r="A23" s="34" t="s">
        <v>93</v>
      </c>
      <c r="B23" s="34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19">
        <f>+AC24</f>
        <v>200</v>
      </c>
      <c r="AD23" s="19"/>
      <c r="AE23" s="19"/>
      <c r="AF23" s="31"/>
      <c r="AG23" s="31"/>
      <c r="AH23" s="31"/>
      <c r="AI23" s="31"/>
      <c r="AJ23" s="31"/>
      <c r="AK23" s="31"/>
      <c r="AL23" s="31"/>
      <c r="AM23" s="31"/>
      <c r="AN23" s="17"/>
      <c r="AO23" s="17"/>
      <c r="AP23" s="31"/>
      <c r="AQ23" s="31"/>
      <c r="AR23" s="31"/>
      <c r="AS23" s="31"/>
      <c r="AT23" s="31"/>
      <c r="AU23" s="31"/>
      <c r="AV23" s="31"/>
      <c r="AW23" s="31"/>
      <c r="AX23" s="31"/>
      <c r="AY23" s="31"/>
    </row>
    <row r="24" spans="1:51" ht="25.5" x14ac:dyDescent="0.25">
      <c r="A24" s="11" t="s">
        <v>221</v>
      </c>
      <c r="B24" s="11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6">
        <v>200</v>
      </c>
      <c r="AD24" s="16"/>
      <c r="AE24" s="16"/>
      <c r="AF24" s="14"/>
      <c r="AG24" s="14"/>
      <c r="AH24" s="14"/>
      <c r="AI24" s="14"/>
      <c r="AJ24" s="14"/>
      <c r="AK24" s="14"/>
      <c r="AL24" s="14"/>
      <c r="AM24" s="14"/>
      <c r="AN24" s="15"/>
      <c r="AO24" s="15"/>
      <c r="AP24" s="14"/>
      <c r="AQ24" s="14"/>
      <c r="AR24" s="14"/>
      <c r="AS24" s="14"/>
      <c r="AT24" s="14"/>
      <c r="AU24" s="14"/>
      <c r="AV24" s="14"/>
      <c r="AW24" s="14"/>
      <c r="AX24" s="14"/>
      <c r="AY24" s="14"/>
    </row>
    <row r="25" spans="1:51" x14ac:dyDescent="0.25">
      <c r="A25" s="34" t="s">
        <v>128</v>
      </c>
      <c r="B25" s="34"/>
      <c r="C25" s="31">
        <f>+C26</f>
        <v>0</v>
      </c>
      <c r="D25" s="31">
        <f t="shared" ref="D25:M25" si="49">+D26</f>
        <v>0</v>
      </c>
      <c r="E25" s="31"/>
      <c r="F25" s="31">
        <f t="shared" si="49"/>
        <v>6</v>
      </c>
      <c r="G25" s="31">
        <f t="shared" si="49"/>
        <v>8</v>
      </c>
      <c r="H25" s="31">
        <f t="shared" si="49"/>
        <v>0</v>
      </c>
      <c r="I25" s="31">
        <f t="shared" si="49"/>
        <v>0</v>
      </c>
      <c r="J25" s="31">
        <f t="shared" si="49"/>
        <v>3</v>
      </c>
      <c r="K25" s="31">
        <f t="shared" si="49"/>
        <v>0</v>
      </c>
      <c r="L25" s="31">
        <f t="shared" si="49"/>
        <v>0</v>
      </c>
      <c r="M25" s="31">
        <f t="shared" si="49"/>
        <v>0</v>
      </c>
      <c r="N25" s="31">
        <f t="shared" ref="N25:AF25" si="50">+N26</f>
        <v>0</v>
      </c>
      <c r="O25" s="31">
        <f t="shared" si="50"/>
        <v>0</v>
      </c>
      <c r="P25" s="31">
        <f t="shared" si="50"/>
        <v>0</v>
      </c>
      <c r="Q25" s="31">
        <f t="shared" si="50"/>
        <v>0</v>
      </c>
      <c r="R25" s="31">
        <f t="shared" si="50"/>
        <v>0</v>
      </c>
      <c r="S25" s="31"/>
      <c r="T25" s="31"/>
      <c r="U25" s="31">
        <f t="shared" si="50"/>
        <v>0</v>
      </c>
      <c r="V25" s="31">
        <f t="shared" si="50"/>
        <v>0</v>
      </c>
      <c r="W25" s="31">
        <f t="shared" si="50"/>
        <v>0</v>
      </c>
      <c r="X25" s="31">
        <f t="shared" si="50"/>
        <v>0</v>
      </c>
      <c r="Y25" s="31">
        <f t="shared" si="50"/>
        <v>0</v>
      </c>
      <c r="Z25" s="31">
        <f t="shared" si="50"/>
        <v>0</v>
      </c>
      <c r="AA25" s="31"/>
      <c r="AB25" s="31">
        <f t="shared" si="50"/>
        <v>0</v>
      </c>
      <c r="AC25" s="31">
        <f t="shared" si="50"/>
        <v>20</v>
      </c>
      <c r="AD25" s="31">
        <f t="shared" si="50"/>
        <v>0</v>
      </c>
      <c r="AE25" s="31">
        <f t="shared" si="50"/>
        <v>0</v>
      </c>
      <c r="AF25" s="31">
        <f t="shared" si="50"/>
        <v>0</v>
      </c>
      <c r="AG25" s="31">
        <f t="shared" ref="AG25:AW25" si="51">+AG26</f>
        <v>0</v>
      </c>
      <c r="AH25" s="31">
        <f t="shared" si="51"/>
        <v>0</v>
      </c>
      <c r="AI25" s="31">
        <f t="shared" si="51"/>
        <v>0</v>
      </c>
      <c r="AJ25" s="31"/>
      <c r="AK25" s="31">
        <f t="shared" si="51"/>
        <v>0</v>
      </c>
      <c r="AL25" s="31">
        <f t="shared" si="51"/>
        <v>0</v>
      </c>
      <c r="AM25" s="31">
        <f t="shared" si="51"/>
        <v>0</v>
      </c>
      <c r="AN25" s="31">
        <f t="shared" si="51"/>
        <v>0</v>
      </c>
      <c r="AO25" s="31">
        <f t="shared" si="51"/>
        <v>0</v>
      </c>
      <c r="AP25" s="31">
        <f t="shared" si="51"/>
        <v>0</v>
      </c>
      <c r="AQ25" s="31">
        <f t="shared" si="51"/>
        <v>0</v>
      </c>
      <c r="AR25" s="31">
        <f t="shared" si="51"/>
        <v>0</v>
      </c>
      <c r="AS25" s="31">
        <f t="shared" si="51"/>
        <v>0</v>
      </c>
      <c r="AT25" s="31">
        <f t="shared" si="51"/>
        <v>0</v>
      </c>
      <c r="AU25" s="31">
        <f t="shared" si="51"/>
        <v>0</v>
      </c>
      <c r="AV25" s="31">
        <f t="shared" si="51"/>
        <v>0</v>
      </c>
      <c r="AW25" s="31">
        <f t="shared" si="51"/>
        <v>14</v>
      </c>
      <c r="AX25" s="31"/>
      <c r="AY25" s="31"/>
    </row>
    <row r="26" spans="1:51" ht="25.5" x14ac:dyDescent="0.25">
      <c r="A26" s="11" t="s">
        <v>222</v>
      </c>
      <c r="B26" s="11"/>
      <c r="C26" s="14"/>
      <c r="D26" s="14"/>
      <c r="E26" s="14"/>
      <c r="F26" s="14">
        <v>6</v>
      </c>
      <c r="G26" s="14">
        <v>8</v>
      </c>
      <c r="H26" s="14"/>
      <c r="I26" s="14"/>
      <c r="J26" s="14">
        <v>3</v>
      </c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6">
        <v>20</v>
      </c>
      <c r="AD26" s="16"/>
      <c r="AE26" s="16"/>
      <c r="AF26" s="14"/>
      <c r="AG26" s="14"/>
      <c r="AH26" s="14"/>
      <c r="AI26" s="14"/>
      <c r="AJ26" s="14"/>
      <c r="AK26" s="14"/>
      <c r="AL26" s="14"/>
      <c r="AM26" s="14"/>
      <c r="AN26" s="15"/>
      <c r="AO26" s="15"/>
      <c r="AP26" s="14"/>
      <c r="AQ26" s="14"/>
      <c r="AR26" s="14"/>
      <c r="AS26" s="14"/>
      <c r="AT26" s="14"/>
      <c r="AU26" s="14"/>
      <c r="AV26" s="14"/>
      <c r="AW26" s="14">
        <v>14</v>
      </c>
      <c r="AX26" s="14"/>
      <c r="AY26" s="14"/>
    </row>
    <row r="27" spans="1:51" x14ac:dyDescent="0.25">
      <c r="A27" s="34" t="s">
        <v>224</v>
      </c>
      <c r="B27" s="34"/>
      <c r="C27" s="31">
        <f>+C28</f>
        <v>0</v>
      </c>
      <c r="D27" s="31">
        <f t="shared" ref="D27:M27" si="52">+D28</f>
        <v>0</v>
      </c>
      <c r="E27" s="31"/>
      <c r="F27" s="31">
        <f t="shared" si="52"/>
        <v>0</v>
      </c>
      <c r="G27" s="31">
        <f t="shared" si="52"/>
        <v>0</v>
      </c>
      <c r="H27" s="31">
        <f t="shared" si="52"/>
        <v>0</v>
      </c>
      <c r="I27" s="31">
        <f t="shared" si="52"/>
        <v>0</v>
      </c>
      <c r="J27" s="31">
        <f t="shared" si="52"/>
        <v>0</v>
      </c>
      <c r="K27" s="31">
        <f t="shared" si="52"/>
        <v>0</v>
      </c>
      <c r="L27" s="31">
        <f t="shared" si="52"/>
        <v>0</v>
      </c>
      <c r="M27" s="31">
        <f t="shared" si="52"/>
        <v>0</v>
      </c>
      <c r="N27" s="31">
        <f t="shared" ref="N27:AF27" si="53">+N28</f>
        <v>0</v>
      </c>
      <c r="O27" s="31">
        <f t="shared" si="53"/>
        <v>0</v>
      </c>
      <c r="P27" s="31">
        <f t="shared" si="53"/>
        <v>24</v>
      </c>
      <c r="Q27" s="31">
        <f t="shared" si="53"/>
        <v>0</v>
      </c>
      <c r="R27" s="31">
        <f t="shared" si="53"/>
        <v>0</v>
      </c>
      <c r="S27" s="31"/>
      <c r="T27" s="31"/>
      <c r="U27" s="31">
        <f t="shared" si="53"/>
        <v>0</v>
      </c>
      <c r="V27" s="31">
        <f t="shared" si="53"/>
        <v>30</v>
      </c>
      <c r="W27" s="31">
        <f t="shared" si="53"/>
        <v>0</v>
      </c>
      <c r="X27" s="31">
        <f t="shared" si="53"/>
        <v>0</v>
      </c>
      <c r="Y27" s="31">
        <f t="shared" si="53"/>
        <v>0</v>
      </c>
      <c r="Z27" s="31">
        <f t="shared" si="53"/>
        <v>0</v>
      </c>
      <c r="AA27" s="31"/>
      <c r="AB27" s="31">
        <f t="shared" si="53"/>
        <v>0</v>
      </c>
      <c r="AC27" s="31">
        <f t="shared" si="53"/>
        <v>40</v>
      </c>
      <c r="AD27" s="31">
        <f t="shared" si="53"/>
        <v>0</v>
      </c>
      <c r="AE27" s="31">
        <f t="shared" si="53"/>
        <v>0</v>
      </c>
      <c r="AF27" s="31">
        <f t="shared" si="53"/>
        <v>36</v>
      </c>
      <c r="AG27" s="31">
        <f t="shared" ref="AG27:AW27" si="54">+AG28</f>
        <v>0</v>
      </c>
      <c r="AH27" s="31">
        <f t="shared" si="54"/>
        <v>0</v>
      </c>
      <c r="AI27" s="31">
        <f t="shared" si="54"/>
        <v>0</v>
      </c>
      <c r="AJ27" s="31"/>
      <c r="AK27" s="31">
        <f t="shared" si="54"/>
        <v>5</v>
      </c>
      <c r="AL27" s="31">
        <f t="shared" si="54"/>
        <v>0</v>
      </c>
      <c r="AM27" s="31">
        <f t="shared" si="54"/>
        <v>1</v>
      </c>
      <c r="AN27" s="31">
        <f t="shared" si="54"/>
        <v>6</v>
      </c>
      <c r="AO27" s="31">
        <f t="shared" si="54"/>
        <v>0</v>
      </c>
      <c r="AP27" s="31">
        <f t="shared" si="54"/>
        <v>0</v>
      </c>
      <c r="AQ27" s="31">
        <f t="shared" si="54"/>
        <v>0</v>
      </c>
      <c r="AR27" s="31">
        <f t="shared" si="54"/>
        <v>21</v>
      </c>
      <c r="AS27" s="31">
        <f t="shared" si="54"/>
        <v>0</v>
      </c>
      <c r="AT27" s="31">
        <f t="shared" si="54"/>
        <v>0</v>
      </c>
      <c r="AU27" s="31">
        <f t="shared" si="54"/>
        <v>0</v>
      </c>
      <c r="AV27" s="31">
        <f t="shared" si="54"/>
        <v>0</v>
      </c>
      <c r="AW27" s="31">
        <f t="shared" si="54"/>
        <v>0</v>
      </c>
      <c r="AX27" s="31"/>
      <c r="AY27" s="31"/>
    </row>
    <row r="28" spans="1:51" ht="25.5" x14ac:dyDescent="0.25">
      <c r="A28" s="11" t="s">
        <v>225</v>
      </c>
      <c r="B28" s="11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>
        <v>24</v>
      </c>
      <c r="Q28" s="14"/>
      <c r="R28" s="14"/>
      <c r="S28" s="14"/>
      <c r="T28" s="14"/>
      <c r="U28" s="14"/>
      <c r="V28" s="14">
        <v>30</v>
      </c>
      <c r="W28" s="14"/>
      <c r="X28" s="14"/>
      <c r="Y28" s="14"/>
      <c r="Z28" s="14"/>
      <c r="AA28" s="14"/>
      <c r="AB28" s="14"/>
      <c r="AC28" s="16">
        <v>40</v>
      </c>
      <c r="AD28" s="16"/>
      <c r="AE28" s="16"/>
      <c r="AF28" s="14">
        <v>36</v>
      </c>
      <c r="AG28" s="14"/>
      <c r="AH28" s="14"/>
      <c r="AI28" s="14"/>
      <c r="AJ28" s="14"/>
      <c r="AK28" s="14">
        <v>5</v>
      </c>
      <c r="AL28" s="14"/>
      <c r="AM28" s="14">
        <v>1</v>
      </c>
      <c r="AN28" s="15">
        <f>3+3</f>
        <v>6</v>
      </c>
      <c r="AO28" s="15"/>
      <c r="AP28" s="14"/>
      <c r="AQ28" s="14"/>
      <c r="AR28" s="14">
        <f>12+6+3</f>
        <v>21</v>
      </c>
      <c r="AS28" s="14"/>
      <c r="AT28" s="14"/>
      <c r="AU28" s="14"/>
      <c r="AV28" s="14"/>
      <c r="AW28" s="14"/>
      <c r="AX28" s="14"/>
      <c r="AY28" s="14"/>
    </row>
    <row r="29" spans="1:51" x14ac:dyDescent="0.25">
      <c r="A29" s="34" t="s">
        <v>128</v>
      </c>
      <c r="B29" s="34"/>
      <c r="C29" s="31">
        <f>+C30</f>
        <v>0</v>
      </c>
      <c r="D29" s="31">
        <f t="shared" ref="D29:M29" si="55">+D30</f>
        <v>0</v>
      </c>
      <c r="E29" s="31"/>
      <c r="F29" s="31">
        <f t="shared" si="55"/>
        <v>4</v>
      </c>
      <c r="G29" s="31">
        <f t="shared" si="55"/>
        <v>10</v>
      </c>
      <c r="H29" s="31">
        <f t="shared" si="55"/>
        <v>0</v>
      </c>
      <c r="I29" s="31">
        <f t="shared" si="55"/>
        <v>0</v>
      </c>
      <c r="J29" s="31">
        <f t="shared" si="55"/>
        <v>0</v>
      </c>
      <c r="K29" s="31">
        <f t="shared" si="55"/>
        <v>0</v>
      </c>
      <c r="L29" s="31">
        <f t="shared" si="55"/>
        <v>0</v>
      </c>
      <c r="M29" s="31">
        <f t="shared" si="55"/>
        <v>0</v>
      </c>
      <c r="N29" s="31">
        <f t="shared" ref="N29:AF29" si="56">+N30</f>
        <v>0</v>
      </c>
      <c r="O29" s="31">
        <f t="shared" si="56"/>
        <v>2</v>
      </c>
      <c r="P29" s="31">
        <f t="shared" si="56"/>
        <v>0</v>
      </c>
      <c r="Q29" s="31">
        <f t="shared" si="56"/>
        <v>0</v>
      </c>
      <c r="R29" s="31">
        <f t="shared" si="56"/>
        <v>0</v>
      </c>
      <c r="S29" s="31"/>
      <c r="T29" s="31"/>
      <c r="U29" s="31">
        <f t="shared" si="56"/>
        <v>0</v>
      </c>
      <c r="V29" s="31">
        <f t="shared" si="56"/>
        <v>0</v>
      </c>
      <c r="W29" s="31">
        <f t="shared" si="56"/>
        <v>0</v>
      </c>
      <c r="X29" s="31">
        <f t="shared" si="56"/>
        <v>0</v>
      </c>
      <c r="Y29" s="31">
        <f t="shared" si="56"/>
        <v>0</v>
      </c>
      <c r="Z29" s="31">
        <f t="shared" si="56"/>
        <v>0</v>
      </c>
      <c r="AA29" s="31"/>
      <c r="AB29" s="31">
        <f t="shared" si="56"/>
        <v>0</v>
      </c>
      <c r="AC29" s="31">
        <f t="shared" si="56"/>
        <v>20</v>
      </c>
      <c r="AD29" s="31">
        <f t="shared" si="56"/>
        <v>0</v>
      </c>
      <c r="AE29" s="31">
        <f t="shared" si="56"/>
        <v>0</v>
      </c>
      <c r="AF29" s="31">
        <f t="shared" si="56"/>
        <v>0</v>
      </c>
      <c r="AG29" s="31">
        <f t="shared" ref="AG29:AW29" si="57">+AG30</f>
        <v>0</v>
      </c>
      <c r="AH29" s="31">
        <f t="shared" si="57"/>
        <v>0</v>
      </c>
      <c r="AI29" s="31">
        <f t="shared" si="57"/>
        <v>0</v>
      </c>
      <c r="AJ29" s="31"/>
      <c r="AK29" s="31">
        <f t="shared" si="57"/>
        <v>0</v>
      </c>
      <c r="AL29" s="31">
        <f t="shared" si="57"/>
        <v>0</v>
      </c>
      <c r="AM29" s="31">
        <f t="shared" si="57"/>
        <v>0</v>
      </c>
      <c r="AN29" s="31">
        <f t="shared" si="57"/>
        <v>0</v>
      </c>
      <c r="AO29" s="31">
        <f t="shared" si="57"/>
        <v>0</v>
      </c>
      <c r="AP29" s="31">
        <f t="shared" si="57"/>
        <v>0</v>
      </c>
      <c r="AQ29" s="31">
        <f t="shared" si="57"/>
        <v>0</v>
      </c>
      <c r="AR29" s="31">
        <f t="shared" si="57"/>
        <v>0</v>
      </c>
      <c r="AS29" s="31">
        <f t="shared" si="57"/>
        <v>0</v>
      </c>
      <c r="AT29" s="31">
        <f t="shared" si="57"/>
        <v>0</v>
      </c>
      <c r="AU29" s="31">
        <f t="shared" si="57"/>
        <v>0</v>
      </c>
      <c r="AV29" s="31">
        <f t="shared" si="57"/>
        <v>0</v>
      </c>
      <c r="AW29" s="31">
        <f t="shared" si="57"/>
        <v>0</v>
      </c>
      <c r="AX29" s="31"/>
      <c r="AY29" s="31"/>
    </row>
    <row r="30" spans="1:51" ht="25.5" x14ac:dyDescent="0.25">
      <c r="A30" s="11" t="s">
        <v>226</v>
      </c>
      <c r="B30" s="11"/>
      <c r="C30" s="14"/>
      <c r="D30" s="14"/>
      <c r="E30" s="14"/>
      <c r="F30" s="14">
        <v>4</v>
      </c>
      <c r="G30" s="14">
        <v>10</v>
      </c>
      <c r="H30" s="14"/>
      <c r="I30" s="14"/>
      <c r="J30" s="14"/>
      <c r="K30" s="14"/>
      <c r="L30" s="14"/>
      <c r="M30" s="14"/>
      <c r="N30" s="14"/>
      <c r="O30" s="14">
        <v>2</v>
      </c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6">
        <v>20</v>
      </c>
      <c r="AD30" s="16"/>
      <c r="AE30" s="16"/>
      <c r="AF30" s="14"/>
      <c r="AG30" s="14"/>
      <c r="AH30" s="14"/>
      <c r="AI30" s="14"/>
      <c r="AJ30" s="14"/>
      <c r="AK30" s="14"/>
      <c r="AL30" s="14"/>
      <c r="AM30" s="14"/>
      <c r="AN30" s="15"/>
      <c r="AO30" s="15"/>
      <c r="AP30" s="14"/>
      <c r="AQ30" s="14"/>
      <c r="AR30" s="14"/>
      <c r="AS30" s="14"/>
      <c r="AT30" s="14"/>
      <c r="AU30" s="14"/>
      <c r="AV30" s="14"/>
      <c r="AW30" s="14"/>
      <c r="AX30" s="14"/>
      <c r="AY30" s="14"/>
    </row>
    <row r="31" spans="1:51" x14ac:dyDescent="0.25">
      <c r="A31" s="34" t="s">
        <v>128</v>
      </c>
      <c r="B31" s="34"/>
      <c r="C31" s="31">
        <f>+C32</f>
        <v>0</v>
      </c>
      <c r="D31" s="31">
        <f t="shared" ref="D31:M31" si="58">+D32</f>
        <v>0</v>
      </c>
      <c r="E31" s="31"/>
      <c r="F31" s="31">
        <f t="shared" si="58"/>
        <v>0</v>
      </c>
      <c r="G31" s="31">
        <f t="shared" si="58"/>
        <v>0</v>
      </c>
      <c r="H31" s="31">
        <f t="shared" si="58"/>
        <v>0</v>
      </c>
      <c r="I31" s="31">
        <f t="shared" si="58"/>
        <v>0</v>
      </c>
      <c r="J31" s="31">
        <f t="shared" si="58"/>
        <v>0</v>
      </c>
      <c r="K31" s="31">
        <f t="shared" si="58"/>
        <v>0</v>
      </c>
      <c r="L31" s="31">
        <f t="shared" si="58"/>
        <v>0</v>
      </c>
      <c r="M31" s="31">
        <f t="shared" si="58"/>
        <v>0</v>
      </c>
      <c r="N31" s="31">
        <f t="shared" ref="N31:AF31" si="59">+N32</f>
        <v>0</v>
      </c>
      <c r="O31" s="31">
        <f t="shared" si="59"/>
        <v>0</v>
      </c>
      <c r="P31" s="31">
        <f t="shared" si="59"/>
        <v>0</v>
      </c>
      <c r="Q31" s="31">
        <f t="shared" si="59"/>
        <v>0</v>
      </c>
      <c r="R31" s="31">
        <f t="shared" si="59"/>
        <v>0</v>
      </c>
      <c r="S31" s="31"/>
      <c r="T31" s="31"/>
      <c r="U31" s="31">
        <f t="shared" si="59"/>
        <v>0</v>
      </c>
      <c r="V31" s="31">
        <f t="shared" si="59"/>
        <v>0</v>
      </c>
      <c r="W31" s="31">
        <f t="shared" si="59"/>
        <v>0</v>
      </c>
      <c r="X31" s="31">
        <f t="shared" si="59"/>
        <v>0</v>
      </c>
      <c r="Y31" s="31">
        <f t="shared" si="59"/>
        <v>0</v>
      </c>
      <c r="Z31" s="31">
        <f t="shared" si="59"/>
        <v>0</v>
      </c>
      <c r="AA31" s="31"/>
      <c r="AB31" s="31">
        <f t="shared" si="59"/>
        <v>0</v>
      </c>
      <c r="AC31" s="31">
        <f t="shared" si="59"/>
        <v>400</v>
      </c>
      <c r="AD31" s="31">
        <f t="shared" si="59"/>
        <v>0</v>
      </c>
      <c r="AE31" s="31">
        <f t="shared" si="59"/>
        <v>0</v>
      </c>
      <c r="AF31" s="31">
        <f t="shared" si="59"/>
        <v>0</v>
      </c>
      <c r="AG31" s="31">
        <f t="shared" ref="AG31:AW31" si="60">+AG32</f>
        <v>0</v>
      </c>
      <c r="AH31" s="31">
        <f t="shared" si="60"/>
        <v>0</v>
      </c>
      <c r="AI31" s="31">
        <f t="shared" si="60"/>
        <v>0</v>
      </c>
      <c r="AJ31" s="31"/>
      <c r="AK31" s="31">
        <f t="shared" si="60"/>
        <v>0</v>
      </c>
      <c r="AL31" s="31">
        <f t="shared" si="60"/>
        <v>0</v>
      </c>
      <c r="AM31" s="31">
        <f t="shared" si="60"/>
        <v>0</v>
      </c>
      <c r="AN31" s="31">
        <f t="shared" si="60"/>
        <v>0</v>
      </c>
      <c r="AO31" s="31">
        <f t="shared" si="60"/>
        <v>0</v>
      </c>
      <c r="AP31" s="31">
        <f t="shared" si="60"/>
        <v>0</v>
      </c>
      <c r="AQ31" s="31">
        <f t="shared" si="60"/>
        <v>0</v>
      </c>
      <c r="AR31" s="31">
        <f t="shared" si="60"/>
        <v>0</v>
      </c>
      <c r="AS31" s="31">
        <f t="shared" si="60"/>
        <v>0</v>
      </c>
      <c r="AT31" s="31">
        <f t="shared" si="60"/>
        <v>0</v>
      </c>
      <c r="AU31" s="31">
        <f t="shared" si="60"/>
        <v>50</v>
      </c>
      <c r="AV31" s="31">
        <f t="shared" si="60"/>
        <v>0</v>
      </c>
      <c r="AW31" s="31">
        <f t="shared" si="60"/>
        <v>0</v>
      </c>
      <c r="AX31" s="31"/>
      <c r="AY31" s="31"/>
    </row>
    <row r="32" spans="1:51" x14ac:dyDescent="0.25">
      <c r="A32" s="11" t="s">
        <v>227</v>
      </c>
      <c r="B32" s="11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6">
        <v>400</v>
      </c>
      <c r="AD32" s="16"/>
      <c r="AE32" s="16"/>
      <c r="AF32" s="14"/>
      <c r="AG32" s="14"/>
      <c r="AH32" s="14"/>
      <c r="AI32" s="14"/>
      <c r="AJ32" s="14"/>
      <c r="AK32" s="14"/>
      <c r="AL32" s="14"/>
      <c r="AM32" s="14"/>
      <c r="AN32" s="15"/>
      <c r="AO32" s="15"/>
      <c r="AP32" s="14"/>
      <c r="AQ32" s="14"/>
      <c r="AR32" s="14"/>
      <c r="AS32" s="14"/>
      <c r="AT32" s="14"/>
      <c r="AU32" s="14">
        <v>50</v>
      </c>
      <c r="AV32" s="14"/>
      <c r="AW32" s="14"/>
      <c r="AX32" s="14"/>
      <c r="AY32" s="14"/>
    </row>
    <row r="33" spans="1:51" x14ac:dyDescent="0.25">
      <c r="A33" s="34" t="s">
        <v>183</v>
      </c>
      <c r="B33" s="34"/>
      <c r="C33" s="31">
        <f>+C34</f>
        <v>0</v>
      </c>
      <c r="D33" s="31">
        <f t="shared" ref="D33:M33" si="61">+D34</f>
        <v>0</v>
      </c>
      <c r="E33" s="31"/>
      <c r="F33" s="31">
        <f t="shared" si="61"/>
        <v>2</v>
      </c>
      <c r="G33" s="31">
        <f t="shared" si="61"/>
        <v>12</v>
      </c>
      <c r="H33" s="31">
        <f t="shared" si="61"/>
        <v>0</v>
      </c>
      <c r="I33" s="31">
        <f t="shared" si="61"/>
        <v>0</v>
      </c>
      <c r="J33" s="31">
        <f t="shared" si="61"/>
        <v>0</v>
      </c>
      <c r="K33" s="31">
        <f t="shared" si="61"/>
        <v>0</v>
      </c>
      <c r="L33" s="31">
        <f t="shared" si="61"/>
        <v>0</v>
      </c>
      <c r="M33" s="31">
        <f t="shared" si="61"/>
        <v>0</v>
      </c>
      <c r="N33" s="31">
        <f t="shared" ref="N33:AF33" si="62">+N34</f>
        <v>0</v>
      </c>
      <c r="O33" s="31">
        <f t="shared" si="62"/>
        <v>6</v>
      </c>
      <c r="P33" s="31">
        <f t="shared" si="62"/>
        <v>0</v>
      </c>
      <c r="Q33" s="31">
        <f t="shared" si="62"/>
        <v>0</v>
      </c>
      <c r="R33" s="31">
        <f t="shared" si="62"/>
        <v>0</v>
      </c>
      <c r="S33" s="31"/>
      <c r="T33" s="31"/>
      <c r="U33" s="31">
        <f t="shared" si="62"/>
        <v>0</v>
      </c>
      <c r="V33" s="31">
        <f t="shared" si="62"/>
        <v>0</v>
      </c>
      <c r="W33" s="31">
        <f t="shared" si="62"/>
        <v>0</v>
      </c>
      <c r="X33" s="31">
        <f t="shared" si="62"/>
        <v>0</v>
      </c>
      <c r="Y33" s="31">
        <f t="shared" si="62"/>
        <v>0</v>
      </c>
      <c r="Z33" s="31">
        <f t="shared" si="62"/>
        <v>0</v>
      </c>
      <c r="AA33" s="31"/>
      <c r="AB33" s="31">
        <f t="shared" si="62"/>
        <v>0</v>
      </c>
      <c r="AC33" s="31">
        <f t="shared" si="62"/>
        <v>22</v>
      </c>
      <c r="AD33" s="31">
        <f t="shared" si="62"/>
        <v>0</v>
      </c>
      <c r="AE33" s="31">
        <f t="shared" si="62"/>
        <v>0</v>
      </c>
      <c r="AF33" s="31">
        <f t="shared" si="62"/>
        <v>0</v>
      </c>
      <c r="AG33" s="31">
        <f t="shared" ref="AG33:AW33" si="63">+AG34</f>
        <v>0</v>
      </c>
      <c r="AH33" s="31">
        <f t="shared" si="63"/>
        <v>0</v>
      </c>
      <c r="AI33" s="31">
        <f t="shared" si="63"/>
        <v>0</v>
      </c>
      <c r="AJ33" s="31"/>
      <c r="AK33" s="31">
        <f t="shared" si="63"/>
        <v>0</v>
      </c>
      <c r="AL33" s="31">
        <f t="shared" si="63"/>
        <v>0</v>
      </c>
      <c r="AM33" s="31">
        <f t="shared" si="63"/>
        <v>0</v>
      </c>
      <c r="AN33" s="31">
        <f t="shared" si="63"/>
        <v>0</v>
      </c>
      <c r="AO33" s="31">
        <f t="shared" si="63"/>
        <v>0</v>
      </c>
      <c r="AP33" s="31">
        <f t="shared" si="63"/>
        <v>0</v>
      </c>
      <c r="AQ33" s="31">
        <f t="shared" si="63"/>
        <v>0</v>
      </c>
      <c r="AR33" s="31">
        <f t="shared" si="63"/>
        <v>0</v>
      </c>
      <c r="AS33" s="31">
        <f t="shared" si="63"/>
        <v>0</v>
      </c>
      <c r="AT33" s="31">
        <f t="shared" si="63"/>
        <v>0</v>
      </c>
      <c r="AU33" s="31">
        <f t="shared" si="63"/>
        <v>0</v>
      </c>
      <c r="AV33" s="31">
        <f t="shared" si="63"/>
        <v>0</v>
      </c>
      <c r="AW33" s="31">
        <f t="shared" si="63"/>
        <v>0</v>
      </c>
      <c r="AX33" s="31"/>
      <c r="AY33" s="31"/>
    </row>
    <row r="34" spans="1:51" ht="25.5" x14ac:dyDescent="0.25">
      <c r="A34" s="11" t="s">
        <v>228</v>
      </c>
      <c r="B34" s="11"/>
      <c r="C34" s="14"/>
      <c r="D34" s="14"/>
      <c r="E34" s="14"/>
      <c r="F34" s="14">
        <v>2</v>
      </c>
      <c r="G34" s="14">
        <v>12</v>
      </c>
      <c r="H34" s="14"/>
      <c r="I34" s="14"/>
      <c r="J34" s="14"/>
      <c r="K34" s="14"/>
      <c r="L34" s="14"/>
      <c r="M34" s="14"/>
      <c r="N34" s="14"/>
      <c r="O34" s="14">
        <v>6</v>
      </c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6">
        <v>22</v>
      </c>
      <c r="AD34" s="16"/>
      <c r="AE34" s="16"/>
      <c r="AF34" s="14"/>
      <c r="AG34" s="14"/>
      <c r="AH34" s="14"/>
      <c r="AI34" s="14"/>
      <c r="AJ34" s="14"/>
      <c r="AK34" s="14"/>
      <c r="AL34" s="14"/>
      <c r="AM34" s="14"/>
      <c r="AN34" s="15"/>
      <c r="AO34" s="15"/>
      <c r="AP34" s="14"/>
      <c r="AQ34" s="14"/>
      <c r="AR34" s="14"/>
      <c r="AS34" s="14"/>
      <c r="AT34" s="14"/>
      <c r="AU34" s="14"/>
      <c r="AV34" s="14"/>
      <c r="AW34" s="14"/>
      <c r="AX34" s="14"/>
      <c r="AY34" s="14"/>
    </row>
    <row r="35" spans="1:51" x14ac:dyDescent="0.25">
      <c r="A35" s="34" t="s">
        <v>93</v>
      </c>
      <c r="B35" s="34"/>
      <c r="C35" s="31">
        <f>+C36</f>
        <v>0</v>
      </c>
      <c r="D35" s="31">
        <f t="shared" ref="D35:M35" si="64">+D36</f>
        <v>5</v>
      </c>
      <c r="E35" s="31"/>
      <c r="F35" s="31">
        <f t="shared" si="64"/>
        <v>3</v>
      </c>
      <c r="G35" s="31">
        <f t="shared" si="64"/>
        <v>0</v>
      </c>
      <c r="H35" s="31">
        <f t="shared" si="64"/>
        <v>0</v>
      </c>
      <c r="I35" s="31">
        <f t="shared" si="64"/>
        <v>0</v>
      </c>
      <c r="J35" s="31">
        <f t="shared" si="64"/>
        <v>5</v>
      </c>
      <c r="K35" s="31">
        <f t="shared" si="64"/>
        <v>0</v>
      </c>
      <c r="L35" s="31">
        <f t="shared" si="64"/>
        <v>0</v>
      </c>
      <c r="M35" s="31">
        <f t="shared" si="64"/>
        <v>0</v>
      </c>
      <c r="N35" s="31">
        <f t="shared" ref="N35:AF35" si="65">+N36</f>
        <v>0</v>
      </c>
      <c r="O35" s="31">
        <f t="shared" si="65"/>
        <v>0</v>
      </c>
      <c r="P35" s="31">
        <f t="shared" si="65"/>
        <v>0</v>
      </c>
      <c r="Q35" s="31">
        <f t="shared" si="65"/>
        <v>0</v>
      </c>
      <c r="R35" s="31">
        <f t="shared" si="65"/>
        <v>0</v>
      </c>
      <c r="S35" s="31"/>
      <c r="T35" s="31"/>
      <c r="U35" s="31">
        <f t="shared" si="65"/>
        <v>0</v>
      </c>
      <c r="V35" s="31">
        <f t="shared" si="65"/>
        <v>0</v>
      </c>
      <c r="W35" s="31">
        <f t="shared" si="65"/>
        <v>0</v>
      </c>
      <c r="X35" s="31">
        <f t="shared" si="65"/>
        <v>0</v>
      </c>
      <c r="Y35" s="31">
        <f t="shared" si="65"/>
        <v>0</v>
      </c>
      <c r="Z35" s="31">
        <f t="shared" si="65"/>
        <v>0</v>
      </c>
      <c r="AA35" s="31"/>
      <c r="AB35" s="31">
        <f t="shared" si="65"/>
        <v>0</v>
      </c>
      <c r="AC35" s="31">
        <f t="shared" si="65"/>
        <v>14</v>
      </c>
      <c r="AD35" s="31">
        <f t="shared" si="65"/>
        <v>0</v>
      </c>
      <c r="AE35" s="31">
        <f t="shared" si="65"/>
        <v>0</v>
      </c>
      <c r="AF35" s="31">
        <f t="shared" si="65"/>
        <v>0</v>
      </c>
      <c r="AG35" s="31">
        <f t="shared" ref="AG35:AW35" si="66">+AG36</f>
        <v>0</v>
      </c>
      <c r="AH35" s="31">
        <f t="shared" si="66"/>
        <v>0</v>
      </c>
      <c r="AI35" s="31">
        <f t="shared" si="66"/>
        <v>0</v>
      </c>
      <c r="AJ35" s="31"/>
      <c r="AK35" s="31">
        <f t="shared" si="66"/>
        <v>6</v>
      </c>
      <c r="AL35" s="31">
        <f t="shared" si="66"/>
        <v>3</v>
      </c>
      <c r="AM35" s="31">
        <f t="shared" si="66"/>
        <v>0</v>
      </c>
      <c r="AN35" s="31">
        <f t="shared" si="66"/>
        <v>3</v>
      </c>
      <c r="AO35" s="31">
        <f t="shared" si="66"/>
        <v>0</v>
      </c>
      <c r="AP35" s="31">
        <f t="shared" si="66"/>
        <v>2</v>
      </c>
      <c r="AQ35" s="31">
        <f t="shared" si="66"/>
        <v>0</v>
      </c>
      <c r="AR35" s="31">
        <f t="shared" si="66"/>
        <v>0</v>
      </c>
      <c r="AS35" s="31">
        <f t="shared" si="66"/>
        <v>0</v>
      </c>
      <c r="AT35" s="31">
        <f t="shared" si="66"/>
        <v>0</v>
      </c>
      <c r="AU35" s="31">
        <f t="shared" si="66"/>
        <v>0</v>
      </c>
      <c r="AV35" s="31">
        <f t="shared" si="66"/>
        <v>0</v>
      </c>
      <c r="AW35" s="31">
        <f t="shared" si="66"/>
        <v>0</v>
      </c>
      <c r="AX35" s="31"/>
      <c r="AY35" s="31"/>
    </row>
    <row r="36" spans="1:51" ht="25.5" x14ac:dyDescent="0.25">
      <c r="A36" s="11" t="s">
        <v>229</v>
      </c>
      <c r="B36" s="11"/>
      <c r="C36" s="14"/>
      <c r="D36" s="14">
        <v>5</v>
      </c>
      <c r="E36" s="14"/>
      <c r="F36" s="14">
        <v>3</v>
      </c>
      <c r="G36" s="14"/>
      <c r="H36" s="14"/>
      <c r="I36" s="14"/>
      <c r="J36" s="14">
        <v>5</v>
      </c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6">
        <v>14</v>
      </c>
      <c r="AD36" s="16"/>
      <c r="AE36" s="16"/>
      <c r="AF36" s="14"/>
      <c r="AG36" s="14"/>
      <c r="AH36" s="14"/>
      <c r="AI36" s="14"/>
      <c r="AJ36" s="14"/>
      <c r="AK36" s="14">
        <v>6</v>
      </c>
      <c r="AL36" s="14">
        <v>3</v>
      </c>
      <c r="AM36" s="14"/>
      <c r="AN36" s="15">
        <v>3</v>
      </c>
      <c r="AO36" s="15"/>
      <c r="AP36" s="14">
        <v>2</v>
      </c>
      <c r="AQ36" s="14"/>
      <c r="AR36" s="14"/>
      <c r="AS36" s="14"/>
      <c r="AT36" s="14"/>
      <c r="AU36" s="14"/>
      <c r="AV36" s="14"/>
      <c r="AW36" s="14"/>
      <c r="AX36" s="14"/>
      <c r="AY36" s="14"/>
    </row>
    <row r="37" spans="1:51" x14ac:dyDescent="0.25">
      <c r="A37" s="34" t="s">
        <v>93</v>
      </c>
      <c r="B37" s="31">
        <f>+B38</f>
        <v>0.5</v>
      </c>
      <c r="C37" s="31">
        <f>+C38</f>
        <v>0</v>
      </c>
      <c r="D37" s="31">
        <f t="shared" ref="D37:M37" si="67">+D38</f>
        <v>0</v>
      </c>
      <c r="E37" s="31"/>
      <c r="F37" s="31">
        <f t="shared" si="67"/>
        <v>0</v>
      </c>
      <c r="G37" s="31">
        <f t="shared" si="67"/>
        <v>0</v>
      </c>
      <c r="H37" s="31">
        <f t="shared" si="67"/>
        <v>0</v>
      </c>
      <c r="I37" s="31">
        <f t="shared" si="67"/>
        <v>0</v>
      </c>
      <c r="J37" s="31">
        <f t="shared" si="67"/>
        <v>0</v>
      </c>
      <c r="K37" s="31">
        <f t="shared" si="67"/>
        <v>0</v>
      </c>
      <c r="L37" s="31">
        <f t="shared" si="67"/>
        <v>0</v>
      </c>
      <c r="M37" s="31">
        <f t="shared" si="67"/>
        <v>0</v>
      </c>
      <c r="N37" s="31">
        <f t="shared" ref="N37:AF37" si="68">+N38</f>
        <v>0</v>
      </c>
      <c r="O37" s="31">
        <f t="shared" si="68"/>
        <v>0</v>
      </c>
      <c r="P37" s="31">
        <f t="shared" si="68"/>
        <v>0</v>
      </c>
      <c r="Q37" s="31">
        <f t="shared" si="68"/>
        <v>0</v>
      </c>
      <c r="R37" s="31">
        <f t="shared" si="68"/>
        <v>0</v>
      </c>
      <c r="S37" s="31"/>
      <c r="T37" s="31"/>
      <c r="U37" s="31">
        <f t="shared" si="68"/>
        <v>0</v>
      </c>
      <c r="V37" s="31">
        <f t="shared" si="68"/>
        <v>0</v>
      </c>
      <c r="W37" s="31">
        <f t="shared" si="68"/>
        <v>0</v>
      </c>
      <c r="X37" s="31">
        <f t="shared" si="68"/>
        <v>0</v>
      </c>
      <c r="Y37" s="31">
        <f t="shared" si="68"/>
        <v>0</v>
      </c>
      <c r="Z37" s="31">
        <f t="shared" si="68"/>
        <v>0</v>
      </c>
      <c r="AA37" s="31"/>
      <c r="AB37" s="31">
        <f t="shared" si="68"/>
        <v>0</v>
      </c>
      <c r="AC37" s="31">
        <f t="shared" si="68"/>
        <v>0</v>
      </c>
      <c r="AD37" s="31">
        <f t="shared" si="68"/>
        <v>0</v>
      </c>
      <c r="AE37" s="31">
        <f t="shared" si="68"/>
        <v>30</v>
      </c>
      <c r="AF37" s="31">
        <f t="shared" si="68"/>
        <v>0</v>
      </c>
      <c r="AG37" s="31">
        <f t="shared" ref="AG37:AW37" si="69">+AG38</f>
        <v>0</v>
      </c>
      <c r="AH37" s="31">
        <f t="shared" si="69"/>
        <v>0</v>
      </c>
      <c r="AI37" s="31">
        <f t="shared" si="69"/>
        <v>0</v>
      </c>
      <c r="AJ37" s="31"/>
      <c r="AK37" s="31">
        <f t="shared" si="69"/>
        <v>0</v>
      </c>
      <c r="AL37" s="31">
        <f t="shared" si="69"/>
        <v>0</v>
      </c>
      <c r="AM37" s="31">
        <f t="shared" si="69"/>
        <v>0</v>
      </c>
      <c r="AN37" s="31">
        <f t="shared" si="69"/>
        <v>0</v>
      </c>
      <c r="AO37" s="31">
        <f t="shared" si="69"/>
        <v>0</v>
      </c>
      <c r="AP37" s="31">
        <f t="shared" si="69"/>
        <v>0</v>
      </c>
      <c r="AQ37" s="31">
        <f t="shared" si="69"/>
        <v>0</v>
      </c>
      <c r="AR37" s="31">
        <f t="shared" si="69"/>
        <v>0</v>
      </c>
      <c r="AS37" s="31">
        <f t="shared" si="69"/>
        <v>0</v>
      </c>
      <c r="AT37" s="31">
        <f t="shared" si="69"/>
        <v>0</v>
      </c>
      <c r="AU37" s="31">
        <f t="shared" si="69"/>
        <v>10</v>
      </c>
      <c r="AV37" s="31">
        <f t="shared" si="69"/>
        <v>0</v>
      </c>
      <c r="AW37" s="31">
        <f t="shared" si="69"/>
        <v>0</v>
      </c>
      <c r="AX37" s="31"/>
      <c r="AY37" s="31"/>
    </row>
    <row r="38" spans="1:51" x14ac:dyDescent="0.25">
      <c r="A38" s="11" t="s">
        <v>230</v>
      </c>
      <c r="B38" s="36">
        <v>0.5</v>
      </c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6"/>
      <c r="AD38" s="16"/>
      <c r="AE38" s="16">
        <v>30</v>
      </c>
      <c r="AF38" s="14"/>
      <c r="AG38" s="14"/>
      <c r="AH38" s="14"/>
      <c r="AI38" s="14"/>
      <c r="AJ38" s="14"/>
      <c r="AK38" s="14"/>
      <c r="AL38" s="14"/>
      <c r="AM38" s="14"/>
      <c r="AN38" s="15"/>
      <c r="AO38" s="15"/>
      <c r="AP38" s="14"/>
      <c r="AQ38" s="14"/>
      <c r="AR38" s="14"/>
      <c r="AS38" s="14"/>
      <c r="AT38" s="14"/>
      <c r="AU38" s="14">
        <v>10</v>
      </c>
      <c r="AV38" s="14"/>
      <c r="AW38" s="14"/>
      <c r="AX38" s="14"/>
      <c r="AY38" s="14"/>
    </row>
    <row r="39" spans="1:51" x14ac:dyDescent="0.25">
      <c r="A39" s="34" t="s">
        <v>93</v>
      </c>
      <c r="B39" s="37">
        <f>+B40</f>
        <v>0</v>
      </c>
      <c r="C39" s="37">
        <f t="shared" ref="C39:L39" si="70">+C40</f>
        <v>0</v>
      </c>
      <c r="D39" s="37">
        <f t="shared" si="70"/>
        <v>0</v>
      </c>
      <c r="E39" s="37"/>
      <c r="F39" s="37">
        <f t="shared" si="70"/>
        <v>0</v>
      </c>
      <c r="G39" s="31">
        <f t="shared" si="70"/>
        <v>0</v>
      </c>
      <c r="H39" s="37">
        <f t="shared" si="70"/>
        <v>0</v>
      </c>
      <c r="I39" s="31">
        <f t="shared" si="70"/>
        <v>0</v>
      </c>
      <c r="J39" s="37">
        <f t="shared" si="70"/>
        <v>0</v>
      </c>
      <c r="K39" s="37">
        <f t="shared" si="70"/>
        <v>0</v>
      </c>
      <c r="L39" s="31">
        <f t="shared" si="70"/>
        <v>0</v>
      </c>
      <c r="M39" s="37">
        <f t="shared" ref="M39:AF39" si="71">+M40</f>
        <v>0</v>
      </c>
      <c r="N39" s="31">
        <f t="shared" si="71"/>
        <v>0</v>
      </c>
      <c r="O39" s="37">
        <f t="shared" si="71"/>
        <v>0</v>
      </c>
      <c r="P39" s="37">
        <f t="shared" si="71"/>
        <v>0</v>
      </c>
      <c r="Q39" s="31">
        <f t="shared" si="71"/>
        <v>0</v>
      </c>
      <c r="R39" s="31">
        <f t="shared" si="71"/>
        <v>0</v>
      </c>
      <c r="S39" s="37"/>
      <c r="T39" s="37"/>
      <c r="U39" s="31">
        <f t="shared" si="71"/>
        <v>0</v>
      </c>
      <c r="V39" s="37">
        <f t="shared" si="71"/>
        <v>0</v>
      </c>
      <c r="W39" s="31">
        <f t="shared" si="71"/>
        <v>0</v>
      </c>
      <c r="X39" s="37">
        <f t="shared" si="71"/>
        <v>0</v>
      </c>
      <c r="Y39" s="31">
        <f t="shared" si="71"/>
        <v>0</v>
      </c>
      <c r="Z39" s="31">
        <f t="shared" si="71"/>
        <v>0</v>
      </c>
      <c r="AA39" s="37"/>
      <c r="AB39" s="31">
        <f t="shared" si="71"/>
        <v>0</v>
      </c>
      <c r="AC39" s="31">
        <f t="shared" si="71"/>
        <v>0</v>
      </c>
      <c r="AD39" s="37">
        <f t="shared" si="71"/>
        <v>0</v>
      </c>
      <c r="AE39" s="31">
        <f t="shared" si="71"/>
        <v>0</v>
      </c>
      <c r="AF39" s="31">
        <f t="shared" si="71"/>
        <v>0</v>
      </c>
      <c r="AG39" s="31">
        <f t="shared" ref="AG39:AW39" si="72">+AG40</f>
        <v>0</v>
      </c>
      <c r="AH39" s="31">
        <f t="shared" si="72"/>
        <v>0</v>
      </c>
      <c r="AI39" s="31">
        <f t="shared" si="72"/>
        <v>0</v>
      </c>
      <c r="AJ39" s="31"/>
      <c r="AK39" s="37">
        <f t="shared" si="72"/>
        <v>0</v>
      </c>
      <c r="AL39" s="31">
        <f t="shared" si="72"/>
        <v>0</v>
      </c>
      <c r="AM39" s="37">
        <f t="shared" si="72"/>
        <v>0</v>
      </c>
      <c r="AN39" s="37">
        <f t="shared" si="72"/>
        <v>0</v>
      </c>
      <c r="AO39" s="37">
        <f t="shared" si="72"/>
        <v>0</v>
      </c>
      <c r="AP39" s="37">
        <f t="shared" si="72"/>
        <v>0</v>
      </c>
      <c r="AQ39" s="31">
        <f t="shared" si="72"/>
        <v>0</v>
      </c>
      <c r="AR39" s="31">
        <f t="shared" si="72"/>
        <v>0</v>
      </c>
      <c r="AS39" s="37">
        <f t="shared" si="72"/>
        <v>0</v>
      </c>
      <c r="AT39" s="31">
        <f t="shared" si="72"/>
        <v>60</v>
      </c>
      <c r="AU39" s="37">
        <f t="shared" si="72"/>
        <v>0</v>
      </c>
      <c r="AV39" s="31">
        <f t="shared" si="72"/>
        <v>0</v>
      </c>
      <c r="AW39" s="37">
        <f t="shared" si="72"/>
        <v>0</v>
      </c>
      <c r="AX39" s="37"/>
      <c r="AY39" s="37"/>
    </row>
    <row r="40" spans="1:51" ht="25.5" x14ac:dyDescent="0.25">
      <c r="A40" s="11" t="s">
        <v>233</v>
      </c>
      <c r="B40" s="36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6"/>
      <c r="AD40" s="16"/>
      <c r="AE40" s="16"/>
      <c r="AF40" s="14"/>
      <c r="AG40" s="14"/>
      <c r="AH40" s="14"/>
      <c r="AI40" s="14"/>
      <c r="AJ40" s="14"/>
      <c r="AK40" s="14"/>
      <c r="AL40" s="14"/>
      <c r="AM40" s="14"/>
      <c r="AN40" s="15"/>
      <c r="AO40" s="15"/>
      <c r="AP40" s="14"/>
      <c r="AQ40" s="14"/>
      <c r="AR40" s="14"/>
      <c r="AS40" s="14"/>
      <c r="AT40" s="14">
        <v>60</v>
      </c>
      <c r="AU40" s="14"/>
      <c r="AV40" s="14"/>
      <c r="AW40" s="14"/>
      <c r="AX40" s="14"/>
      <c r="AY40" s="14"/>
    </row>
    <row r="41" spans="1:51" x14ac:dyDescent="0.25">
      <c r="A41" s="34" t="s">
        <v>128</v>
      </c>
      <c r="B41" s="38">
        <f>+B42</f>
        <v>0</v>
      </c>
      <c r="C41" s="38">
        <f t="shared" ref="C41:L41" si="73">+C42</f>
        <v>0</v>
      </c>
      <c r="D41" s="38">
        <f t="shared" si="73"/>
        <v>0</v>
      </c>
      <c r="E41" s="38"/>
      <c r="F41" s="38">
        <f t="shared" si="73"/>
        <v>0</v>
      </c>
      <c r="G41" s="31">
        <f t="shared" si="73"/>
        <v>0</v>
      </c>
      <c r="H41" s="38">
        <f t="shared" si="73"/>
        <v>0</v>
      </c>
      <c r="I41" s="31">
        <f t="shared" si="73"/>
        <v>0</v>
      </c>
      <c r="J41" s="38">
        <f t="shared" si="73"/>
        <v>0</v>
      </c>
      <c r="K41" s="38">
        <f t="shared" si="73"/>
        <v>0</v>
      </c>
      <c r="L41" s="31">
        <f t="shared" si="73"/>
        <v>0</v>
      </c>
      <c r="M41" s="38">
        <f t="shared" ref="M41:AF41" si="74">+M42</f>
        <v>0</v>
      </c>
      <c r="N41" s="31">
        <f t="shared" si="74"/>
        <v>0</v>
      </c>
      <c r="O41" s="38">
        <f t="shared" si="74"/>
        <v>0</v>
      </c>
      <c r="P41" s="38">
        <f t="shared" si="74"/>
        <v>0</v>
      </c>
      <c r="Q41" s="31">
        <f t="shared" si="74"/>
        <v>0</v>
      </c>
      <c r="R41" s="31">
        <f t="shared" si="74"/>
        <v>0</v>
      </c>
      <c r="S41" s="38"/>
      <c r="T41" s="38"/>
      <c r="U41" s="31">
        <f t="shared" si="74"/>
        <v>0</v>
      </c>
      <c r="V41" s="38">
        <f t="shared" si="74"/>
        <v>0</v>
      </c>
      <c r="W41" s="31">
        <f t="shared" si="74"/>
        <v>0</v>
      </c>
      <c r="X41" s="38">
        <f t="shared" si="74"/>
        <v>0</v>
      </c>
      <c r="Y41" s="31">
        <f t="shared" si="74"/>
        <v>0</v>
      </c>
      <c r="Z41" s="31">
        <f t="shared" si="74"/>
        <v>0</v>
      </c>
      <c r="AA41" s="38"/>
      <c r="AB41" s="31">
        <f t="shared" si="74"/>
        <v>0</v>
      </c>
      <c r="AC41" s="31">
        <f t="shared" si="74"/>
        <v>0</v>
      </c>
      <c r="AD41" s="38">
        <f t="shared" si="74"/>
        <v>0</v>
      </c>
      <c r="AE41" s="31">
        <f t="shared" si="74"/>
        <v>600</v>
      </c>
      <c r="AF41" s="31">
        <f t="shared" si="74"/>
        <v>0</v>
      </c>
      <c r="AG41" s="31">
        <f t="shared" ref="AG41:AW41" si="75">+AG42</f>
        <v>0</v>
      </c>
      <c r="AH41" s="31">
        <f t="shared" si="75"/>
        <v>0</v>
      </c>
      <c r="AI41" s="31">
        <f t="shared" si="75"/>
        <v>0</v>
      </c>
      <c r="AJ41" s="31"/>
      <c r="AK41" s="38">
        <f t="shared" si="75"/>
        <v>0</v>
      </c>
      <c r="AL41" s="31">
        <f t="shared" si="75"/>
        <v>0</v>
      </c>
      <c r="AM41" s="38">
        <f t="shared" si="75"/>
        <v>0</v>
      </c>
      <c r="AN41" s="38">
        <f t="shared" si="75"/>
        <v>0</v>
      </c>
      <c r="AO41" s="38">
        <f t="shared" si="75"/>
        <v>0</v>
      </c>
      <c r="AP41" s="38">
        <f t="shared" si="75"/>
        <v>0</v>
      </c>
      <c r="AQ41" s="31">
        <f t="shared" si="75"/>
        <v>0</v>
      </c>
      <c r="AR41" s="31">
        <f t="shared" si="75"/>
        <v>0</v>
      </c>
      <c r="AS41" s="38">
        <f t="shared" si="75"/>
        <v>0</v>
      </c>
      <c r="AT41" s="31">
        <f t="shared" si="75"/>
        <v>0</v>
      </c>
      <c r="AU41" s="38">
        <f t="shared" si="75"/>
        <v>0</v>
      </c>
      <c r="AV41" s="31">
        <f t="shared" si="75"/>
        <v>0</v>
      </c>
      <c r="AW41" s="38">
        <f t="shared" si="75"/>
        <v>0</v>
      </c>
      <c r="AX41" s="38"/>
      <c r="AY41" s="38"/>
    </row>
    <row r="42" spans="1:51" x14ac:dyDescent="0.25">
      <c r="A42" s="11" t="s">
        <v>234</v>
      </c>
      <c r="B42" s="11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6"/>
      <c r="AD42" s="16"/>
      <c r="AE42" s="16">
        <v>600</v>
      </c>
      <c r="AF42" s="14"/>
      <c r="AG42" s="14"/>
      <c r="AH42" s="14"/>
      <c r="AI42" s="14"/>
      <c r="AJ42" s="14"/>
      <c r="AK42" s="14"/>
      <c r="AL42" s="14"/>
      <c r="AM42" s="14"/>
      <c r="AN42" s="15"/>
      <c r="AO42" s="15"/>
      <c r="AP42" s="14"/>
      <c r="AQ42" s="14"/>
      <c r="AR42" s="14"/>
      <c r="AS42" s="14"/>
      <c r="AT42" s="14"/>
      <c r="AU42" s="14"/>
      <c r="AV42" s="14"/>
      <c r="AW42" s="14"/>
      <c r="AX42" s="14"/>
      <c r="AY42" s="14"/>
    </row>
    <row r="43" spans="1:51" x14ac:dyDescent="0.25">
      <c r="A43" s="34" t="s">
        <v>128</v>
      </c>
      <c r="B43" s="39">
        <f>+B44</f>
        <v>0</v>
      </c>
      <c r="C43" s="39">
        <f t="shared" ref="C43:L43" si="76">+C44</f>
        <v>0</v>
      </c>
      <c r="D43" s="39">
        <f t="shared" si="76"/>
        <v>0</v>
      </c>
      <c r="E43" s="39"/>
      <c r="F43" s="39">
        <f t="shared" si="76"/>
        <v>0</v>
      </c>
      <c r="G43" s="31">
        <f t="shared" si="76"/>
        <v>0</v>
      </c>
      <c r="H43" s="39">
        <f t="shared" si="76"/>
        <v>0</v>
      </c>
      <c r="I43" s="31">
        <f t="shared" si="76"/>
        <v>0</v>
      </c>
      <c r="J43" s="39">
        <f t="shared" si="76"/>
        <v>0</v>
      </c>
      <c r="K43" s="39">
        <f t="shared" si="76"/>
        <v>0</v>
      </c>
      <c r="L43" s="31">
        <f t="shared" si="76"/>
        <v>0</v>
      </c>
      <c r="M43" s="39">
        <f t="shared" ref="M43:AF43" si="77">+M44</f>
        <v>0</v>
      </c>
      <c r="N43" s="31">
        <f t="shared" si="77"/>
        <v>0</v>
      </c>
      <c r="O43" s="31">
        <f t="shared" si="77"/>
        <v>0</v>
      </c>
      <c r="P43" s="31">
        <f t="shared" si="77"/>
        <v>0</v>
      </c>
      <c r="Q43" s="31">
        <f t="shared" si="77"/>
        <v>0</v>
      </c>
      <c r="R43" s="31">
        <f t="shared" si="77"/>
        <v>0</v>
      </c>
      <c r="S43" s="31"/>
      <c r="T43" s="31"/>
      <c r="U43" s="31">
        <f t="shared" si="77"/>
        <v>0</v>
      </c>
      <c r="V43" s="31">
        <f t="shared" si="77"/>
        <v>0</v>
      </c>
      <c r="W43" s="31">
        <f t="shared" si="77"/>
        <v>0</v>
      </c>
      <c r="X43" s="31">
        <f t="shared" si="77"/>
        <v>0</v>
      </c>
      <c r="Y43" s="31">
        <f t="shared" si="77"/>
        <v>0</v>
      </c>
      <c r="Z43" s="31">
        <f t="shared" si="77"/>
        <v>0</v>
      </c>
      <c r="AA43" s="39"/>
      <c r="AB43" s="31">
        <f t="shared" si="77"/>
        <v>0</v>
      </c>
      <c r="AC43" s="31">
        <f t="shared" si="77"/>
        <v>0</v>
      </c>
      <c r="AD43" s="39">
        <f t="shared" si="77"/>
        <v>0</v>
      </c>
      <c r="AE43" s="31">
        <f t="shared" si="77"/>
        <v>500</v>
      </c>
      <c r="AF43" s="31">
        <f t="shared" si="77"/>
        <v>0</v>
      </c>
      <c r="AG43" s="31">
        <f t="shared" ref="AG43:AW43" si="78">+AG44</f>
        <v>0</v>
      </c>
      <c r="AH43" s="31">
        <f t="shared" si="78"/>
        <v>0</v>
      </c>
      <c r="AI43" s="31">
        <f t="shared" si="78"/>
        <v>0</v>
      </c>
      <c r="AJ43" s="31"/>
      <c r="AK43" s="39">
        <f t="shared" si="78"/>
        <v>0</v>
      </c>
      <c r="AL43" s="31">
        <f t="shared" si="78"/>
        <v>0</v>
      </c>
      <c r="AM43" s="39">
        <f t="shared" si="78"/>
        <v>0</v>
      </c>
      <c r="AN43" s="39">
        <f t="shared" si="78"/>
        <v>0</v>
      </c>
      <c r="AO43" s="39">
        <f t="shared" si="78"/>
        <v>0</v>
      </c>
      <c r="AP43" s="39">
        <f t="shared" si="78"/>
        <v>0</v>
      </c>
      <c r="AQ43" s="31">
        <f t="shared" si="78"/>
        <v>0</v>
      </c>
      <c r="AR43" s="31">
        <f t="shared" si="78"/>
        <v>0</v>
      </c>
      <c r="AS43" s="39">
        <f t="shared" si="78"/>
        <v>0</v>
      </c>
      <c r="AT43" s="31">
        <f t="shared" si="78"/>
        <v>0</v>
      </c>
      <c r="AU43" s="39">
        <f t="shared" si="78"/>
        <v>0</v>
      </c>
      <c r="AV43" s="31">
        <f t="shared" si="78"/>
        <v>0</v>
      </c>
      <c r="AW43" s="39">
        <f t="shared" si="78"/>
        <v>0</v>
      </c>
      <c r="AX43" s="39"/>
      <c r="AY43" s="39"/>
    </row>
    <row r="44" spans="1:51" ht="25.5" x14ac:dyDescent="0.25">
      <c r="A44" s="11" t="s">
        <v>236</v>
      </c>
      <c r="B44" s="11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6"/>
      <c r="AD44" s="16"/>
      <c r="AE44" s="16">
        <v>500</v>
      </c>
      <c r="AF44" s="14"/>
      <c r="AG44" s="14"/>
      <c r="AH44" s="14"/>
      <c r="AI44" s="14"/>
      <c r="AJ44" s="14"/>
      <c r="AK44" s="14"/>
      <c r="AL44" s="14"/>
      <c r="AM44" s="14"/>
      <c r="AN44" s="15"/>
      <c r="AO44" s="15"/>
      <c r="AP44" s="14"/>
      <c r="AQ44" s="14"/>
      <c r="AR44" s="14"/>
      <c r="AS44" s="14"/>
      <c r="AT44" s="14"/>
      <c r="AU44" s="14"/>
      <c r="AV44" s="14"/>
      <c r="AW44" s="14"/>
      <c r="AX44" s="14"/>
      <c r="AY44" s="14"/>
    </row>
    <row r="45" spans="1:51" x14ac:dyDescent="0.25">
      <c r="A45" s="34" t="s">
        <v>128</v>
      </c>
      <c r="B45" s="39">
        <f>+B46</f>
        <v>0</v>
      </c>
      <c r="C45" s="39">
        <f t="shared" ref="C45:L45" si="79">+C46</f>
        <v>0</v>
      </c>
      <c r="D45" s="31">
        <f t="shared" si="79"/>
        <v>0</v>
      </c>
      <c r="E45" s="31"/>
      <c r="F45" s="31">
        <f t="shared" si="79"/>
        <v>0</v>
      </c>
      <c r="G45" s="31">
        <f t="shared" si="79"/>
        <v>0</v>
      </c>
      <c r="H45" s="31">
        <f t="shared" si="79"/>
        <v>0</v>
      </c>
      <c r="I45" s="31">
        <f t="shared" si="79"/>
        <v>0</v>
      </c>
      <c r="J45" s="31">
        <f t="shared" si="79"/>
        <v>0</v>
      </c>
      <c r="K45" s="39">
        <f t="shared" si="79"/>
        <v>0</v>
      </c>
      <c r="L45" s="31">
        <f t="shared" si="79"/>
        <v>0</v>
      </c>
      <c r="M45" s="39">
        <f t="shared" ref="M45:AF45" si="80">+M46</f>
        <v>0</v>
      </c>
      <c r="N45" s="31">
        <f t="shared" si="80"/>
        <v>0</v>
      </c>
      <c r="O45" s="31">
        <f t="shared" si="80"/>
        <v>0</v>
      </c>
      <c r="P45" s="31">
        <f t="shared" si="80"/>
        <v>0</v>
      </c>
      <c r="Q45" s="31">
        <f t="shared" si="80"/>
        <v>0</v>
      </c>
      <c r="R45" s="31">
        <f t="shared" si="80"/>
        <v>0</v>
      </c>
      <c r="S45" s="31"/>
      <c r="T45" s="31"/>
      <c r="U45" s="31">
        <f t="shared" si="80"/>
        <v>0</v>
      </c>
      <c r="V45" s="31">
        <f t="shared" si="80"/>
        <v>0</v>
      </c>
      <c r="W45" s="31">
        <f t="shared" si="80"/>
        <v>0</v>
      </c>
      <c r="X45" s="31">
        <f t="shared" si="80"/>
        <v>0</v>
      </c>
      <c r="Y45" s="31">
        <f t="shared" si="80"/>
        <v>0</v>
      </c>
      <c r="Z45" s="31">
        <f t="shared" si="80"/>
        <v>0</v>
      </c>
      <c r="AA45" s="39"/>
      <c r="AB45" s="31">
        <f t="shared" si="80"/>
        <v>0</v>
      </c>
      <c r="AC45" s="31">
        <f t="shared" si="80"/>
        <v>0</v>
      </c>
      <c r="AD45" s="39">
        <f t="shared" si="80"/>
        <v>0</v>
      </c>
      <c r="AE45" s="31">
        <f t="shared" si="80"/>
        <v>400</v>
      </c>
      <c r="AF45" s="31">
        <f t="shared" si="80"/>
        <v>0</v>
      </c>
      <c r="AG45" s="31">
        <f t="shared" ref="AG45:AW45" si="81">+AG46</f>
        <v>0</v>
      </c>
      <c r="AH45" s="31">
        <f t="shared" si="81"/>
        <v>0</v>
      </c>
      <c r="AI45" s="31">
        <f t="shared" si="81"/>
        <v>0</v>
      </c>
      <c r="AJ45" s="31"/>
      <c r="AK45" s="39">
        <f t="shared" si="81"/>
        <v>0</v>
      </c>
      <c r="AL45" s="31">
        <f t="shared" si="81"/>
        <v>0</v>
      </c>
      <c r="AM45" s="39">
        <f t="shared" si="81"/>
        <v>0</v>
      </c>
      <c r="AN45" s="39">
        <f t="shared" si="81"/>
        <v>0</v>
      </c>
      <c r="AO45" s="39">
        <f t="shared" si="81"/>
        <v>0</v>
      </c>
      <c r="AP45" s="39">
        <f t="shared" si="81"/>
        <v>0</v>
      </c>
      <c r="AQ45" s="31">
        <f t="shared" si="81"/>
        <v>0</v>
      </c>
      <c r="AR45" s="31">
        <f t="shared" si="81"/>
        <v>0</v>
      </c>
      <c r="AS45" s="39">
        <f t="shared" si="81"/>
        <v>0</v>
      </c>
      <c r="AT45" s="31">
        <f t="shared" si="81"/>
        <v>0</v>
      </c>
      <c r="AU45" s="39">
        <f t="shared" si="81"/>
        <v>0</v>
      </c>
      <c r="AV45" s="31">
        <f t="shared" si="81"/>
        <v>0</v>
      </c>
      <c r="AW45" s="39">
        <f t="shared" si="81"/>
        <v>0</v>
      </c>
      <c r="AX45" s="39"/>
      <c r="AY45" s="39"/>
    </row>
    <row r="46" spans="1:51" ht="38.25" x14ac:dyDescent="0.25">
      <c r="A46" s="11" t="s">
        <v>235</v>
      </c>
      <c r="B46" s="11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6"/>
      <c r="AD46" s="16"/>
      <c r="AE46" s="16">
        <v>400</v>
      </c>
      <c r="AF46" s="14"/>
      <c r="AG46" s="14"/>
      <c r="AH46" s="14"/>
      <c r="AI46" s="14"/>
      <c r="AJ46" s="14"/>
      <c r="AK46" s="14"/>
      <c r="AL46" s="14"/>
      <c r="AM46" s="14"/>
      <c r="AN46" s="15"/>
      <c r="AO46" s="15"/>
      <c r="AP46" s="14"/>
      <c r="AQ46" s="14"/>
      <c r="AR46" s="14"/>
      <c r="AS46" s="14"/>
      <c r="AT46" s="14"/>
      <c r="AU46" s="14"/>
      <c r="AV46" s="14"/>
      <c r="AW46" s="14"/>
      <c r="AX46" s="14"/>
      <c r="AY46" s="14"/>
    </row>
    <row r="47" spans="1:51" x14ac:dyDescent="0.25">
      <c r="A47" s="34" t="s">
        <v>183</v>
      </c>
      <c r="B47" s="39">
        <f>+B48</f>
        <v>0</v>
      </c>
      <c r="C47" s="39">
        <f t="shared" ref="C47:L47" si="82">+C48</f>
        <v>0</v>
      </c>
      <c r="D47" s="31">
        <f t="shared" si="82"/>
        <v>0</v>
      </c>
      <c r="E47" s="31"/>
      <c r="F47" s="31">
        <f t="shared" si="82"/>
        <v>0</v>
      </c>
      <c r="G47" s="31">
        <f t="shared" si="82"/>
        <v>0</v>
      </c>
      <c r="H47" s="31">
        <f t="shared" si="82"/>
        <v>0</v>
      </c>
      <c r="I47" s="31">
        <f t="shared" si="82"/>
        <v>5</v>
      </c>
      <c r="J47" s="31">
        <f t="shared" si="82"/>
        <v>0</v>
      </c>
      <c r="K47" s="39">
        <f t="shared" si="82"/>
        <v>0</v>
      </c>
      <c r="L47" s="31">
        <f t="shared" si="82"/>
        <v>0</v>
      </c>
      <c r="M47" s="39">
        <f t="shared" ref="M47:AF47" si="83">+M48</f>
        <v>26</v>
      </c>
      <c r="N47" s="31">
        <f t="shared" si="83"/>
        <v>0</v>
      </c>
      <c r="O47" s="31">
        <f t="shared" si="83"/>
        <v>0</v>
      </c>
      <c r="P47" s="31">
        <f t="shared" si="83"/>
        <v>3</v>
      </c>
      <c r="Q47" s="31">
        <f t="shared" si="83"/>
        <v>0</v>
      </c>
      <c r="R47" s="31">
        <f t="shared" si="83"/>
        <v>13</v>
      </c>
      <c r="S47" s="31"/>
      <c r="T47" s="31">
        <f>+T48</f>
        <v>12</v>
      </c>
      <c r="U47" s="31">
        <f t="shared" si="83"/>
        <v>120</v>
      </c>
      <c r="V47" s="31">
        <f t="shared" si="83"/>
        <v>0</v>
      </c>
      <c r="W47" s="31">
        <f t="shared" si="83"/>
        <v>0</v>
      </c>
      <c r="X47" s="31">
        <f t="shared" si="83"/>
        <v>48</v>
      </c>
      <c r="Y47" s="31">
        <f t="shared" si="83"/>
        <v>0</v>
      </c>
      <c r="Z47" s="31">
        <f t="shared" si="83"/>
        <v>0</v>
      </c>
      <c r="AA47" s="31">
        <f>+AA48</f>
        <v>8</v>
      </c>
      <c r="AB47" s="31">
        <f t="shared" si="83"/>
        <v>3</v>
      </c>
      <c r="AC47" s="31">
        <f t="shared" si="83"/>
        <v>0</v>
      </c>
      <c r="AD47" s="39">
        <f t="shared" si="83"/>
        <v>0</v>
      </c>
      <c r="AE47" s="31">
        <f t="shared" si="83"/>
        <v>0</v>
      </c>
      <c r="AF47" s="31">
        <f t="shared" si="83"/>
        <v>5</v>
      </c>
      <c r="AG47" s="31">
        <f t="shared" ref="AG47:AW47" si="84">+AG48</f>
        <v>0</v>
      </c>
      <c r="AH47" s="31">
        <f t="shared" si="84"/>
        <v>5</v>
      </c>
      <c r="AI47" s="31">
        <f t="shared" si="84"/>
        <v>3</v>
      </c>
      <c r="AJ47" s="31">
        <f>+AJ48</f>
        <v>3</v>
      </c>
      <c r="AK47" s="31">
        <f t="shared" si="84"/>
        <v>6</v>
      </c>
      <c r="AL47" s="31">
        <f t="shared" si="84"/>
        <v>2</v>
      </c>
      <c r="AM47" s="31">
        <f t="shared" si="84"/>
        <v>0</v>
      </c>
      <c r="AN47" s="31">
        <f t="shared" si="84"/>
        <v>4</v>
      </c>
      <c r="AO47" s="31">
        <f t="shared" si="84"/>
        <v>0</v>
      </c>
      <c r="AP47" s="31">
        <f t="shared" si="84"/>
        <v>0</v>
      </c>
      <c r="AQ47" s="31">
        <f t="shared" si="84"/>
        <v>5</v>
      </c>
      <c r="AR47" s="31">
        <f t="shared" si="84"/>
        <v>9</v>
      </c>
      <c r="AS47" s="39">
        <f t="shared" si="84"/>
        <v>0</v>
      </c>
      <c r="AT47" s="31">
        <f t="shared" si="84"/>
        <v>0</v>
      </c>
      <c r="AU47" s="39">
        <f t="shared" si="84"/>
        <v>0</v>
      </c>
      <c r="AV47" s="31">
        <f t="shared" si="84"/>
        <v>0</v>
      </c>
      <c r="AW47" s="31">
        <f t="shared" si="84"/>
        <v>0</v>
      </c>
      <c r="AX47" s="31">
        <f>+AX48</f>
        <v>2</v>
      </c>
      <c r="AY47" s="31">
        <f>+AY48</f>
        <v>10</v>
      </c>
    </row>
    <row r="48" spans="1:51" ht="25.5" x14ac:dyDescent="0.25">
      <c r="A48" s="11" t="s">
        <v>237</v>
      </c>
      <c r="B48" s="11"/>
      <c r="C48" s="14"/>
      <c r="D48" s="14"/>
      <c r="E48" s="14"/>
      <c r="F48" s="14"/>
      <c r="G48" s="14"/>
      <c r="H48" s="14"/>
      <c r="I48" s="14">
        <f>2+3</f>
        <v>5</v>
      </c>
      <c r="J48" s="14"/>
      <c r="K48" s="14"/>
      <c r="L48" s="14"/>
      <c r="M48" s="14">
        <v>26</v>
      </c>
      <c r="N48" s="14"/>
      <c r="O48" s="14"/>
      <c r="P48" s="14">
        <v>3</v>
      </c>
      <c r="Q48" s="14"/>
      <c r="R48" s="14">
        <v>13</v>
      </c>
      <c r="S48" s="14"/>
      <c r="T48" s="14">
        <v>12</v>
      </c>
      <c r="U48" s="14">
        <v>120</v>
      </c>
      <c r="V48" s="14"/>
      <c r="W48" s="14"/>
      <c r="X48" s="14">
        <v>48</v>
      </c>
      <c r="Y48" s="14"/>
      <c r="Z48" s="14"/>
      <c r="AA48" s="14">
        <v>8</v>
      </c>
      <c r="AB48" s="14">
        <v>3</v>
      </c>
      <c r="AC48" s="16"/>
      <c r="AD48" s="16"/>
      <c r="AE48" s="16"/>
      <c r="AF48" s="14">
        <v>5</v>
      </c>
      <c r="AG48" s="14"/>
      <c r="AH48" s="14">
        <v>5</v>
      </c>
      <c r="AI48" s="14">
        <v>3</v>
      </c>
      <c r="AJ48" s="14">
        <f>1+2</f>
        <v>3</v>
      </c>
      <c r="AK48" s="14">
        <v>6</v>
      </c>
      <c r="AL48" s="14">
        <v>2</v>
      </c>
      <c r="AM48" s="14"/>
      <c r="AN48" s="15">
        <v>4</v>
      </c>
      <c r="AO48" s="15"/>
      <c r="AP48" s="14"/>
      <c r="AQ48" s="14">
        <v>5</v>
      </c>
      <c r="AR48" s="14">
        <v>9</v>
      </c>
      <c r="AS48" s="14"/>
      <c r="AT48" s="14"/>
      <c r="AU48" s="14"/>
      <c r="AV48" s="14"/>
      <c r="AW48" s="14"/>
      <c r="AX48" s="14">
        <v>2</v>
      </c>
      <c r="AY48" s="14">
        <v>10</v>
      </c>
    </row>
    <row r="49" spans="1:51" x14ac:dyDescent="0.25">
      <c r="A49" s="34" t="s">
        <v>128</v>
      </c>
      <c r="B49" s="39">
        <f>+B50</f>
        <v>0</v>
      </c>
      <c r="C49" s="39">
        <f t="shared" ref="C49:L49" si="85">+C50</f>
        <v>0</v>
      </c>
      <c r="D49" s="31">
        <f t="shared" si="85"/>
        <v>11</v>
      </c>
      <c r="E49" s="31">
        <f>+E50</f>
        <v>1</v>
      </c>
      <c r="F49" s="31">
        <f t="shared" si="85"/>
        <v>1</v>
      </c>
      <c r="G49" s="31">
        <f t="shared" si="85"/>
        <v>1</v>
      </c>
      <c r="H49" s="31">
        <f t="shared" si="85"/>
        <v>4</v>
      </c>
      <c r="I49" s="31">
        <f t="shared" si="85"/>
        <v>0</v>
      </c>
      <c r="J49" s="31">
        <f t="shared" si="85"/>
        <v>0</v>
      </c>
      <c r="K49" s="39">
        <f t="shared" si="85"/>
        <v>0</v>
      </c>
      <c r="L49" s="31">
        <f t="shared" si="85"/>
        <v>0</v>
      </c>
      <c r="M49" s="39">
        <f t="shared" ref="M49:AE49" si="86">+M50</f>
        <v>0</v>
      </c>
      <c r="N49" s="31">
        <f t="shared" si="86"/>
        <v>2</v>
      </c>
      <c r="O49" s="31">
        <f t="shared" si="86"/>
        <v>0</v>
      </c>
      <c r="P49" s="31">
        <f t="shared" si="86"/>
        <v>0</v>
      </c>
      <c r="Q49" s="31">
        <f t="shared" si="86"/>
        <v>0</v>
      </c>
      <c r="R49" s="31">
        <f t="shared" si="86"/>
        <v>0</v>
      </c>
      <c r="S49" s="31">
        <f>+S50</f>
        <v>2</v>
      </c>
      <c r="T49" s="31">
        <f t="shared" si="86"/>
        <v>0</v>
      </c>
      <c r="U49" s="31">
        <f t="shared" si="86"/>
        <v>12</v>
      </c>
      <c r="V49" s="31">
        <f t="shared" si="86"/>
        <v>0</v>
      </c>
      <c r="W49" s="31">
        <f t="shared" si="86"/>
        <v>0</v>
      </c>
      <c r="X49" s="31">
        <f t="shared" si="86"/>
        <v>0</v>
      </c>
      <c r="Y49" s="31">
        <f t="shared" si="86"/>
        <v>0</v>
      </c>
      <c r="Z49" s="39">
        <f t="shared" si="86"/>
        <v>0</v>
      </c>
      <c r="AA49" s="39">
        <f t="shared" si="86"/>
        <v>0</v>
      </c>
      <c r="AB49" s="31">
        <f t="shared" si="86"/>
        <v>0</v>
      </c>
      <c r="AC49" s="31">
        <f t="shared" si="86"/>
        <v>0</v>
      </c>
      <c r="AD49" s="39">
        <f t="shared" si="86"/>
        <v>0</v>
      </c>
      <c r="AE49" s="31">
        <f t="shared" si="86"/>
        <v>0</v>
      </c>
      <c r="AF49" s="31">
        <f t="shared" ref="AF49:AY49" si="87">+AF50</f>
        <v>0</v>
      </c>
      <c r="AG49" s="31">
        <f t="shared" si="87"/>
        <v>0</v>
      </c>
      <c r="AH49" s="31">
        <f t="shared" si="87"/>
        <v>0</v>
      </c>
      <c r="AI49" s="31">
        <f t="shared" si="87"/>
        <v>0</v>
      </c>
      <c r="AJ49" s="31">
        <f t="shared" si="87"/>
        <v>0</v>
      </c>
      <c r="AK49" s="31">
        <f t="shared" si="87"/>
        <v>0</v>
      </c>
      <c r="AL49" s="31">
        <f t="shared" si="87"/>
        <v>0</v>
      </c>
      <c r="AM49" s="31">
        <f t="shared" si="87"/>
        <v>0</v>
      </c>
      <c r="AN49" s="31">
        <f t="shared" si="87"/>
        <v>0</v>
      </c>
      <c r="AO49" s="31">
        <f t="shared" si="87"/>
        <v>0</v>
      </c>
      <c r="AP49" s="31">
        <f t="shared" si="87"/>
        <v>0</v>
      </c>
      <c r="AQ49" s="31">
        <f t="shared" si="87"/>
        <v>0</v>
      </c>
      <c r="AR49" s="31">
        <f t="shared" si="87"/>
        <v>0</v>
      </c>
      <c r="AS49" s="31">
        <f t="shared" si="87"/>
        <v>0</v>
      </c>
      <c r="AT49" s="39">
        <f t="shared" si="87"/>
        <v>0</v>
      </c>
      <c r="AU49" s="31">
        <f t="shared" si="87"/>
        <v>0</v>
      </c>
      <c r="AV49" s="31">
        <f t="shared" si="87"/>
        <v>0</v>
      </c>
      <c r="AW49" s="31">
        <f t="shared" si="87"/>
        <v>0</v>
      </c>
      <c r="AX49" s="31">
        <f t="shared" si="87"/>
        <v>0</v>
      </c>
      <c r="AY49" s="31">
        <f t="shared" si="87"/>
        <v>0</v>
      </c>
    </row>
    <row r="50" spans="1:51" ht="25.5" x14ac:dyDescent="0.25">
      <c r="A50" s="11" t="s">
        <v>245</v>
      </c>
      <c r="B50" s="11"/>
      <c r="C50" s="14"/>
      <c r="D50" s="14">
        <v>11</v>
      </c>
      <c r="E50" s="14">
        <v>1</v>
      </c>
      <c r="F50" s="14">
        <v>1</v>
      </c>
      <c r="G50" s="14">
        <v>1</v>
      </c>
      <c r="H50" s="14">
        <v>4</v>
      </c>
      <c r="I50" s="14"/>
      <c r="J50" s="14"/>
      <c r="K50" s="14"/>
      <c r="L50" s="14"/>
      <c r="M50" s="14"/>
      <c r="N50" s="14">
        <v>2</v>
      </c>
      <c r="O50" s="14"/>
      <c r="P50" s="14"/>
      <c r="Q50" s="14"/>
      <c r="R50" s="14"/>
      <c r="S50" s="14">
        <v>2</v>
      </c>
      <c r="T50" s="14"/>
      <c r="U50" s="14">
        <v>12</v>
      </c>
      <c r="V50" s="14"/>
      <c r="W50" s="14"/>
      <c r="X50" s="14"/>
      <c r="Y50" s="14"/>
      <c r="Z50" s="14"/>
      <c r="AA50" s="14"/>
      <c r="AB50" s="14"/>
      <c r="AC50" s="16"/>
      <c r="AD50" s="16"/>
      <c r="AE50" s="16"/>
      <c r="AF50" s="14"/>
      <c r="AG50" s="14"/>
      <c r="AH50" s="14"/>
      <c r="AI50" s="14"/>
      <c r="AJ50" s="14"/>
      <c r="AK50" s="14"/>
      <c r="AL50" s="14"/>
      <c r="AM50" s="14"/>
      <c r="AN50" s="15"/>
      <c r="AO50" s="15"/>
      <c r="AP50" s="14"/>
      <c r="AQ50" s="14"/>
      <c r="AR50" s="14"/>
      <c r="AS50" s="14"/>
      <c r="AT50" s="14"/>
      <c r="AU50" s="14"/>
      <c r="AV50" s="14"/>
      <c r="AW50" s="14"/>
      <c r="AX50" s="14"/>
      <c r="AY50" s="14"/>
    </row>
    <row r="51" spans="1:51" x14ac:dyDescent="0.25">
      <c r="A51" s="34" t="s">
        <v>128</v>
      </c>
      <c r="B51" s="39">
        <f>+B52</f>
        <v>0</v>
      </c>
      <c r="C51" s="39">
        <f t="shared" ref="C51:L51" si="88">+C52</f>
        <v>0</v>
      </c>
      <c r="D51" s="31">
        <f t="shared" si="88"/>
        <v>0</v>
      </c>
      <c r="E51" s="31">
        <f t="shared" si="88"/>
        <v>0</v>
      </c>
      <c r="F51" s="31">
        <f t="shared" si="88"/>
        <v>0</v>
      </c>
      <c r="G51" s="31">
        <f t="shared" si="88"/>
        <v>11</v>
      </c>
      <c r="H51" s="31">
        <f t="shared" si="88"/>
        <v>0</v>
      </c>
      <c r="I51" s="31">
        <f t="shared" si="88"/>
        <v>0</v>
      </c>
      <c r="J51" s="31">
        <f t="shared" si="88"/>
        <v>1</v>
      </c>
      <c r="K51" s="31">
        <f t="shared" si="88"/>
        <v>0</v>
      </c>
      <c r="L51" s="39">
        <f t="shared" si="88"/>
        <v>0</v>
      </c>
      <c r="M51" s="31">
        <f t="shared" ref="M51:AE51" si="89">+M52</f>
        <v>0</v>
      </c>
      <c r="N51" s="31">
        <f t="shared" si="89"/>
        <v>0</v>
      </c>
      <c r="O51" s="31">
        <f t="shared" si="89"/>
        <v>0</v>
      </c>
      <c r="P51" s="31">
        <f t="shared" si="89"/>
        <v>0</v>
      </c>
      <c r="Q51" s="31">
        <f t="shared" si="89"/>
        <v>4</v>
      </c>
      <c r="R51" s="31">
        <f t="shared" si="89"/>
        <v>0</v>
      </c>
      <c r="S51" s="31">
        <f t="shared" si="89"/>
        <v>0</v>
      </c>
      <c r="T51" s="31">
        <f t="shared" si="89"/>
        <v>0</v>
      </c>
      <c r="U51" s="31">
        <f t="shared" si="89"/>
        <v>24</v>
      </c>
      <c r="V51" s="31">
        <f t="shared" si="89"/>
        <v>0</v>
      </c>
      <c r="W51" s="31">
        <f t="shared" si="89"/>
        <v>0</v>
      </c>
      <c r="X51" s="31">
        <f t="shared" si="89"/>
        <v>0</v>
      </c>
      <c r="Y51" s="31">
        <f t="shared" si="89"/>
        <v>0</v>
      </c>
      <c r="Z51" s="39">
        <f t="shared" si="89"/>
        <v>0</v>
      </c>
      <c r="AA51" s="39">
        <f t="shared" si="89"/>
        <v>0</v>
      </c>
      <c r="AB51" s="31">
        <f t="shared" si="89"/>
        <v>0</v>
      </c>
      <c r="AC51" s="31">
        <f t="shared" si="89"/>
        <v>0</v>
      </c>
      <c r="AD51" s="39">
        <f t="shared" si="89"/>
        <v>20</v>
      </c>
      <c r="AE51" s="31">
        <f t="shared" si="89"/>
        <v>0</v>
      </c>
      <c r="AF51" s="31">
        <f t="shared" ref="AF51:AY51" si="90">+AF52</f>
        <v>0</v>
      </c>
      <c r="AG51" s="31">
        <f t="shared" si="90"/>
        <v>0</v>
      </c>
      <c r="AH51" s="31">
        <f t="shared" si="90"/>
        <v>0</v>
      </c>
      <c r="AI51" s="31">
        <f t="shared" si="90"/>
        <v>0</v>
      </c>
      <c r="AJ51" s="31">
        <f t="shared" si="90"/>
        <v>0</v>
      </c>
      <c r="AK51" s="31">
        <f t="shared" si="90"/>
        <v>0</v>
      </c>
      <c r="AL51" s="31">
        <f t="shared" si="90"/>
        <v>0</v>
      </c>
      <c r="AM51" s="31">
        <f t="shared" si="90"/>
        <v>1</v>
      </c>
      <c r="AN51" s="31">
        <f t="shared" si="90"/>
        <v>0</v>
      </c>
      <c r="AO51" s="31">
        <f t="shared" si="90"/>
        <v>3</v>
      </c>
      <c r="AP51" s="31">
        <f t="shared" si="90"/>
        <v>0</v>
      </c>
      <c r="AQ51" s="31">
        <f t="shared" si="90"/>
        <v>0</v>
      </c>
      <c r="AR51" s="31">
        <f t="shared" si="90"/>
        <v>0</v>
      </c>
      <c r="AS51" s="31">
        <f t="shared" si="90"/>
        <v>0</v>
      </c>
      <c r="AT51" s="39">
        <f t="shared" si="90"/>
        <v>0</v>
      </c>
      <c r="AU51" s="31">
        <f t="shared" si="90"/>
        <v>0</v>
      </c>
      <c r="AV51" s="39">
        <f t="shared" si="90"/>
        <v>0</v>
      </c>
      <c r="AW51" s="31">
        <f t="shared" si="90"/>
        <v>0</v>
      </c>
      <c r="AX51" s="39">
        <f t="shared" si="90"/>
        <v>0</v>
      </c>
      <c r="AY51" s="31">
        <f t="shared" si="90"/>
        <v>0</v>
      </c>
    </row>
    <row r="52" spans="1:51" ht="25.5" x14ac:dyDescent="0.25">
      <c r="A52" s="11" t="s">
        <v>246</v>
      </c>
      <c r="B52" s="11"/>
      <c r="C52" s="14"/>
      <c r="D52" s="14"/>
      <c r="E52" s="14"/>
      <c r="F52" s="14"/>
      <c r="G52" s="14">
        <f>5+3+3</f>
        <v>11</v>
      </c>
      <c r="H52" s="14"/>
      <c r="I52" s="14"/>
      <c r="J52" s="14">
        <v>1</v>
      </c>
      <c r="K52" s="14"/>
      <c r="L52" s="14"/>
      <c r="M52" s="14"/>
      <c r="N52" s="14"/>
      <c r="O52" s="14"/>
      <c r="P52" s="14"/>
      <c r="Q52" s="14">
        <v>4</v>
      </c>
      <c r="R52" s="14"/>
      <c r="S52" s="14"/>
      <c r="T52" s="14"/>
      <c r="U52" s="14">
        <v>24</v>
      </c>
      <c r="V52" s="14"/>
      <c r="W52" s="14"/>
      <c r="X52" s="14"/>
      <c r="Y52" s="14"/>
      <c r="Z52" s="14"/>
      <c r="AA52" s="14"/>
      <c r="AB52" s="14"/>
      <c r="AC52" s="16"/>
      <c r="AD52" s="16">
        <v>20</v>
      </c>
      <c r="AE52" s="16"/>
      <c r="AF52" s="14"/>
      <c r="AG52" s="14"/>
      <c r="AH52" s="14"/>
      <c r="AI52" s="14"/>
      <c r="AJ52" s="14"/>
      <c r="AK52" s="14"/>
      <c r="AL52" s="14"/>
      <c r="AM52" s="14">
        <v>1</v>
      </c>
      <c r="AN52" s="15"/>
      <c r="AO52" s="15">
        <v>3</v>
      </c>
      <c r="AP52" s="14"/>
      <c r="AQ52" s="14"/>
      <c r="AR52" s="14"/>
      <c r="AS52" s="14"/>
      <c r="AT52" s="14"/>
      <c r="AU52" s="14"/>
      <c r="AV52" s="14"/>
      <c r="AW52" s="14"/>
      <c r="AX52" s="14"/>
      <c r="AY52" s="14"/>
    </row>
    <row r="53" spans="1:51" x14ac:dyDescent="0.25">
      <c r="A53" s="34" t="s">
        <v>183</v>
      </c>
      <c r="B53" s="39">
        <f>+B54</f>
        <v>0</v>
      </c>
      <c r="C53" s="39">
        <f t="shared" ref="C53:L53" si="91">+C54</f>
        <v>0</v>
      </c>
      <c r="D53" s="31">
        <f t="shared" si="91"/>
        <v>0</v>
      </c>
      <c r="E53" s="31">
        <f t="shared" si="91"/>
        <v>0</v>
      </c>
      <c r="F53" s="31">
        <f t="shared" si="91"/>
        <v>0</v>
      </c>
      <c r="G53" s="31">
        <f t="shared" si="91"/>
        <v>5</v>
      </c>
      <c r="H53" s="31">
        <f t="shared" si="91"/>
        <v>9</v>
      </c>
      <c r="I53" s="31">
        <f t="shared" si="91"/>
        <v>0</v>
      </c>
      <c r="J53" s="31">
        <f t="shared" si="91"/>
        <v>0</v>
      </c>
      <c r="K53" s="31">
        <f t="shared" si="91"/>
        <v>3</v>
      </c>
      <c r="L53" s="39">
        <f t="shared" si="91"/>
        <v>0</v>
      </c>
      <c r="M53" s="31">
        <f t="shared" ref="M53:AE53" si="92">+M54</f>
        <v>0</v>
      </c>
      <c r="N53" s="31">
        <f t="shared" si="92"/>
        <v>0</v>
      </c>
      <c r="O53" s="31">
        <f t="shared" si="92"/>
        <v>0</v>
      </c>
      <c r="P53" s="31">
        <f t="shared" si="92"/>
        <v>0</v>
      </c>
      <c r="Q53" s="31">
        <f t="shared" si="92"/>
        <v>0</v>
      </c>
      <c r="R53" s="31">
        <f t="shared" si="92"/>
        <v>0</v>
      </c>
      <c r="S53" s="31">
        <f t="shared" si="92"/>
        <v>0</v>
      </c>
      <c r="T53" s="31">
        <f t="shared" si="92"/>
        <v>0</v>
      </c>
      <c r="U53" s="31">
        <f t="shared" si="92"/>
        <v>12</v>
      </c>
      <c r="V53" s="31">
        <f t="shared" si="92"/>
        <v>0</v>
      </c>
      <c r="W53" s="31">
        <f t="shared" si="92"/>
        <v>0</v>
      </c>
      <c r="X53" s="31">
        <f t="shared" si="92"/>
        <v>0</v>
      </c>
      <c r="Y53" s="31">
        <f t="shared" si="92"/>
        <v>1</v>
      </c>
      <c r="Z53" s="39">
        <f t="shared" si="92"/>
        <v>0</v>
      </c>
      <c r="AA53" s="39">
        <f t="shared" si="92"/>
        <v>0</v>
      </c>
      <c r="AB53" s="31">
        <f t="shared" si="92"/>
        <v>0</v>
      </c>
      <c r="AC53" s="31">
        <f t="shared" si="92"/>
        <v>0</v>
      </c>
      <c r="AD53" s="39">
        <f t="shared" si="92"/>
        <v>0</v>
      </c>
      <c r="AE53" s="31">
        <f t="shared" si="92"/>
        <v>0</v>
      </c>
      <c r="AF53" s="31">
        <f t="shared" ref="AF53:AY53" si="93">+AF54</f>
        <v>0</v>
      </c>
      <c r="AG53" s="31">
        <f t="shared" si="93"/>
        <v>0</v>
      </c>
      <c r="AH53" s="31">
        <f t="shared" si="93"/>
        <v>0</v>
      </c>
      <c r="AI53" s="31">
        <f t="shared" si="93"/>
        <v>0</v>
      </c>
      <c r="AJ53" s="31">
        <f t="shared" si="93"/>
        <v>0</v>
      </c>
      <c r="AK53" s="31">
        <f t="shared" si="93"/>
        <v>0</v>
      </c>
      <c r="AL53" s="31">
        <f t="shared" si="93"/>
        <v>0</v>
      </c>
      <c r="AM53" s="31">
        <f t="shared" si="93"/>
        <v>0</v>
      </c>
      <c r="AN53" s="31">
        <f t="shared" si="93"/>
        <v>0</v>
      </c>
      <c r="AO53" s="31">
        <f t="shared" si="93"/>
        <v>0</v>
      </c>
      <c r="AP53" s="31">
        <f t="shared" si="93"/>
        <v>0</v>
      </c>
      <c r="AQ53" s="31">
        <f t="shared" si="93"/>
        <v>0</v>
      </c>
      <c r="AR53" s="31">
        <f t="shared" si="93"/>
        <v>0</v>
      </c>
      <c r="AS53" s="31">
        <f t="shared" si="93"/>
        <v>0</v>
      </c>
      <c r="AT53" s="39">
        <f t="shared" si="93"/>
        <v>0</v>
      </c>
      <c r="AU53" s="31">
        <f t="shared" si="93"/>
        <v>0</v>
      </c>
      <c r="AV53" s="39">
        <f t="shared" si="93"/>
        <v>0</v>
      </c>
      <c r="AW53" s="31">
        <f t="shared" si="93"/>
        <v>0</v>
      </c>
      <c r="AX53" s="39">
        <f t="shared" si="93"/>
        <v>0</v>
      </c>
      <c r="AY53" s="31">
        <f t="shared" si="93"/>
        <v>0</v>
      </c>
    </row>
    <row r="54" spans="1:51" ht="25.5" x14ac:dyDescent="0.25">
      <c r="A54" s="11" t="s">
        <v>247</v>
      </c>
      <c r="B54" s="11"/>
      <c r="C54" s="14"/>
      <c r="D54" s="14"/>
      <c r="E54" s="14"/>
      <c r="F54" s="14"/>
      <c r="G54" s="14">
        <f>3+2</f>
        <v>5</v>
      </c>
      <c r="H54" s="14">
        <f>5+4</f>
        <v>9</v>
      </c>
      <c r="I54" s="14"/>
      <c r="J54" s="14"/>
      <c r="K54" s="14">
        <v>3</v>
      </c>
      <c r="L54" s="14"/>
      <c r="M54" s="14"/>
      <c r="N54" s="14"/>
      <c r="O54" s="14"/>
      <c r="P54" s="14"/>
      <c r="Q54" s="14"/>
      <c r="R54" s="14"/>
      <c r="S54" s="14"/>
      <c r="T54" s="14"/>
      <c r="U54" s="14">
        <v>12</v>
      </c>
      <c r="V54" s="14"/>
      <c r="W54" s="14"/>
      <c r="X54" s="14"/>
      <c r="Y54" s="14">
        <v>1</v>
      </c>
      <c r="Z54" s="14"/>
      <c r="AA54" s="14"/>
      <c r="AB54" s="14"/>
      <c r="AC54" s="16"/>
      <c r="AD54" s="16"/>
      <c r="AE54" s="16"/>
      <c r="AF54" s="14"/>
      <c r="AG54" s="14"/>
      <c r="AH54" s="14"/>
      <c r="AI54" s="14"/>
      <c r="AJ54" s="14"/>
      <c r="AK54" s="14"/>
      <c r="AL54" s="14"/>
      <c r="AM54" s="14"/>
      <c r="AN54" s="15"/>
      <c r="AO54" s="15"/>
      <c r="AP54" s="14"/>
      <c r="AQ54" s="14"/>
      <c r="AR54" s="14"/>
      <c r="AS54" s="14"/>
      <c r="AT54" s="14"/>
      <c r="AU54" s="14"/>
      <c r="AV54" s="14"/>
      <c r="AW54" s="14"/>
      <c r="AX54" s="14"/>
      <c r="AY54" s="14"/>
    </row>
    <row r="55" spans="1:51" x14ac:dyDescent="0.25">
      <c r="A55" s="34" t="s">
        <v>128</v>
      </c>
      <c r="B55" s="39">
        <f>+B56</f>
        <v>0</v>
      </c>
      <c r="C55" s="39">
        <f t="shared" ref="C55:L55" si="94">+C56</f>
        <v>0</v>
      </c>
      <c r="D55" s="31">
        <f t="shared" si="94"/>
        <v>0</v>
      </c>
      <c r="E55" s="31">
        <f t="shared" si="94"/>
        <v>0</v>
      </c>
      <c r="F55" s="31">
        <f t="shared" si="94"/>
        <v>0</v>
      </c>
      <c r="G55" s="31">
        <f t="shared" si="94"/>
        <v>16</v>
      </c>
      <c r="H55" s="31">
        <f t="shared" si="94"/>
        <v>4</v>
      </c>
      <c r="I55" s="31">
        <f t="shared" si="94"/>
        <v>0</v>
      </c>
      <c r="J55" s="31">
        <f t="shared" si="94"/>
        <v>0</v>
      </c>
      <c r="K55" s="31">
        <f t="shared" si="94"/>
        <v>0</v>
      </c>
      <c r="L55" s="39">
        <f t="shared" si="94"/>
        <v>0</v>
      </c>
      <c r="M55" s="31">
        <f t="shared" ref="M55:AE55" si="95">+M56</f>
        <v>0</v>
      </c>
      <c r="N55" s="31">
        <f t="shared" si="95"/>
        <v>0</v>
      </c>
      <c r="O55" s="31">
        <f t="shared" si="95"/>
        <v>0</v>
      </c>
      <c r="P55" s="31">
        <f t="shared" si="95"/>
        <v>0</v>
      </c>
      <c r="Q55" s="31">
        <f t="shared" si="95"/>
        <v>0</v>
      </c>
      <c r="R55" s="31">
        <f t="shared" si="95"/>
        <v>0</v>
      </c>
      <c r="S55" s="31">
        <f t="shared" si="95"/>
        <v>0</v>
      </c>
      <c r="T55" s="31">
        <f t="shared" si="95"/>
        <v>0</v>
      </c>
      <c r="U55" s="31">
        <f t="shared" si="95"/>
        <v>0</v>
      </c>
      <c r="V55" s="31">
        <f t="shared" si="95"/>
        <v>0</v>
      </c>
      <c r="W55" s="31">
        <f t="shared" si="95"/>
        <v>0</v>
      </c>
      <c r="X55" s="31">
        <f t="shared" si="95"/>
        <v>0</v>
      </c>
      <c r="Y55" s="31">
        <f t="shared" si="95"/>
        <v>0</v>
      </c>
      <c r="Z55" s="39">
        <f t="shared" si="95"/>
        <v>0</v>
      </c>
      <c r="AA55" s="39">
        <f t="shared" si="95"/>
        <v>0</v>
      </c>
      <c r="AB55" s="31">
        <f t="shared" si="95"/>
        <v>0</v>
      </c>
      <c r="AC55" s="31">
        <f t="shared" si="95"/>
        <v>0</v>
      </c>
      <c r="AD55" s="39">
        <f t="shared" si="95"/>
        <v>21</v>
      </c>
      <c r="AE55" s="31">
        <f t="shared" si="95"/>
        <v>0</v>
      </c>
      <c r="AF55" s="31">
        <f t="shared" ref="AF55:AY55" si="96">+AF56</f>
        <v>0</v>
      </c>
      <c r="AG55" s="31">
        <f t="shared" si="96"/>
        <v>0</v>
      </c>
      <c r="AH55" s="31">
        <f t="shared" si="96"/>
        <v>0</v>
      </c>
      <c r="AI55" s="31">
        <f t="shared" si="96"/>
        <v>0</v>
      </c>
      <c r="AJ55" s="31">
        <f t="shared" si="96"/>
        <v>3</v>
      </c>
      <c r="AK55" s="31">
        <f t="shared" si="96"/>
        <v>0</v>
      </c>
      <c r="AL55" s="31">
        <f t="shared" si="96"/>
        <v>0</v>
      </c>
      <c r="AM55" s="31">
        <f t="shared" si="96"/>
        <v>0</v>
      </c>
      <c r="AN55" s="31">
        <f t="shared" si="96"/>
        <v>0</v>
      </c>
      <c r="AO55" s="31">
        <f t="shared" si="96"/>
        <v>0</v>
      </c>
      <c r="AP55" s="31">
        <f t="shared" si="96"/>
        <v>0</v>
      </c>
      <c r="AQ55" s="31">
        <f t="shared" si="96"/>
        <v>0</v>
      </c>
      <c r="AR55" s="31">
        <f t="shared" si="96"/>
        <v>0</v>
      </c>
      <c r="AS55" s="31">
        <f t="shared" si="96"/>
        <v>0</v>
      </c>
      <c r="AT55" s="39">
        <f t="shared" si="96"/>
        <v>0</v>
      </c>
      <c r="AU55" s="31">
        <f t="shared" si="96"/>
        <v>0</v>
      </c>
      <c r="AV55" s="39">
        <f t="shared" si="96"/>
        <v>0</v>
      </c>
      <c r="AW55" s="31">
        <f t="shared" si="96"/>
        <v>0</v>
      </c>
      <c r="AX55" s="39">
        <f t="shared" si="96"/>
        <v>0</v>
      </c>
      <c r="AY55" s="31">
        <f t="shared" si="96"/>
        <v>0</v>
      </c>
    </row>
    <row r="56" spans="1:51" ht="25.5" x14ac:dyDescent="0.25">
      <c r="A56" s="11" t="s">
        <v>249</v>
      </c>
      <c r="B56" s="11"/>
      <c r="C56" s="14"/>
      <c r="D56" s="14"/>
      <c r="E56" s="14"/>
      <c r="F56" s="14"/>
      <c r="G56" s="14">
        <v>16</v>
      </c>
      <c r="H56" s="14">
        <v>4</v>
      </c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6"/>
      <c r="AD56" s="16">
        <v>21</v>
      </c>
      <c r="AE56" s="16"/>
      <c r="AF56" s="14"/>
      <c r="AG56" s="14"/>
      <c r="AH56" s="14"/>
      <c r="AI56" s="14"/>
      <c r="AJ56" s="14">
        <v>3</v>
      </c>
      <c r="AK56" s="14"/>
      <c r="AL56" s="14"/>
      <c r="AM56" s="14"/>
      <c r="AN56" s="15"/>
      <c r="AO56" s="15"/>
      <c r="AP56" s="14"/>
      <c r="AQ56" s="14"/>
      <c r="AR56" s="14"/>
      <c r="AS56" s="14"/>
      <c r="AT56" s="14"/>
      <c r="AU56" s="14"/>
      <c r="AV56" s="14"/>
      <c r="AW56" s="14"/>
      <c r="AX56" s="14"/>
      <c r="AY56" s="14"/>
    </row>
    <row r="57" spans="1:51" x14ac:dyDescent="0.25">
      <c r="A57" s="34" t="s">
        <v>128</v>
      </c>
      <c r="B57" s="39">
        <f>+B58</f>
        <v>0</v>
      </c>
      <c r="C57" s="39">
        <f t="shared" ref="C57:L57" si="97">+C58</f>
        <v>0</v>
      </c>
      <c r="D57" s="31">
        <f t="shared" si="97"/>
        <v>0</v>
      </c>
      <c r="E57" s="31">
        <f t="shared" si="97"/>
        <v>0</v>
      </c>
      <c r="F57" s="31">
        <f t="shared" si="97"/>
        <v>0</v>
      </c>
      <c r="G57" s="31">
        <f t="shared" si="97"/>
        <v>6</v>
      </c>
      <c r="H57" s="31">
        <f t="shared" si="97"/>
        <v>0</v>
      </c>
      <c r="I57" s="31">
        <f t="shared" si="97"/>
        <v>0</v>
      </c>
      <c r="J57" s="31">
        <f t="shared" si="97"/>
        <v>0</v>
      </c>
      <c r="K57" s="31">
        <f t="shared" si="97"/>
        <v>0</v>
      </c>
      <c r="L57" s="39">
        <f t="shared" si="97"/>
        <v>0</v>
      </c>
      <c r="M57" s="31">
        <f t="shared" ref="M57:AE57" si="98">+M58</f>
        <v>0</v>
      </c>
      <c r="N57" s="31">
        <f t="shared" si="98"/>
        <v>0</v>
      </c>
      <c r="O57" s="31">
        <f t="shared" si="98"/>
        <v>0</v>
      </c>
      <c r="P57" s="31">
        <f t="shared" si="98"/>
        <v>0</v>
      </c>
      <c r="Q57" s="31">
        <f t="shared" si="98"/>
        <v>0</v>
      </c>
      <c r="R57" s="31">
        <f t="shared" si="98"/>
        <v>0</v>
      </c>
      <c r="S57" s="31">
        <f t="shared" si="98"/>
        <v>0</v>
      </c>
      <c r="T57" s="31">
        <f t="shared" si="98"/>
        <v>0</v>
      </c>
      <c r="U57" s="31">
        <f t="shared" si="98"/>
        <v>0</v>
      </c>
      <c r="V57" s="31">
        <f t="shared" si="98"/>
        <v>0</v>
      </c>
      <c r="W57" s="31">
        <f t="shared" si="98"/>
        <v>0</v>
      </c>
      <c r="X57" s="31">
        <f t="shared" si="98"/>
        <v>0</v>
      </c>
      <c r="Y57" s="31">
        <f t="shared" si="98"/>
        <v>0</v>
      </c>
      <c r="Z57" s="39">
        <f t="shared" si="98"/>
        <v>0</v>
      </c>
      <c r="AA57" s="39">
        <f t="shared" si="98"/>
        <v>0</v>
      </c>
      <c r="AB57" s="31">
        <f t="shared" si="98"/>
        <v>0</v>
      </c>
      <c r="AC57" s="31">
        <f t="shared" si="98"/>
        <v>0</v>
      </c>
      <c r="AD57" s="39">
        <f t="shared" si="98"/>
        <v>8</v>
      </c>
      <c r="AE57" s="31">
        <f t="shared" si="98"/>
        <v>0</v>
      </c>
      <c r="AF57" s="31">
        <f t="shared" ref="AF57:AY57" si="99">+AF58</f>
        <v>0</v>
      </c>
      <c r="AG57" s="31">
        <f t="shared" si="99"/>
        <v>0</v>
      </c>
      <c r="AH57" s="31">
        <f t="shared" si="99"/>
        <v>0</v>
      </c>
      <c r="AI57" s="31">
        <f t="shared" si="99"/>
        <v>0</v>
      </c>
      <c r="AJ57" s="31">
        <f t="shared" si="99"/>
        <v>0</v>
      </c>
      <c r="AK57" s="31">
        <f t="shared" si="99"/>
        <v>0</v>
      </c>
      <c r="AL57" s="31">
        <f t="shared" si="99"/>
        <v>0</v>
      </c>
      <c r="AM57" s="31">
        <f t="shared" si="99"/>
        <v>0</v>
      </c>
      <c r="AN57" s="31">
        <f t="shared" si="99"/>
        <v>0</v>
      </c>
      <c r="AO57" s="31">
        <f t="shared" si="99"/>
        <v>0</v>
      </c>
      <c r="AP57" s="31">
        <f t="shared" si="99"/>
        <v>0</v>
      </c>
      <c r="AQ57" s="31">
        <f t="shared" si="99"/>
        <v>0</v>
      </c>
      <c r="AR57" s="31">
        <f t="shared" si="99"/>
        <v>0</v>
      </c>
      <c r="AS57" s="31">
        <f t="shared" si="99"/>
        <v>0</v>
      </c>
      <c r="AT57" s="39">
        <f t="shared" si="99"/>
        <v>0</v>
      </c>
      <c r="AU57" s="31">
        <f t="shared" si="99"/>
        <v>0</v>
      </c>
      <c r="AV57" s="39">
        <f t="shared" si="99"/>
        <v>0</v>
      </c>
      <c r="AW57" s="31">
        <f t="shared" si="99"/>
        <v>0</v>
      </c>
      <c r="AX57" s="39">
        <f t="shared" si="99"/>
        <v>0</v>
      </c>
      <c r="AY57" s="31">
        <f t="shared" si="99"/>
        <v>0</v>
      </c>
    </row>
    <row r="58" spans="1:51" ht="25.5" x14ac:dyDescent="0.25">
      <c r="A58" s="11" t="s">
        <v>250</v>
      </c>
      <c r="B58" s="11"/>
      <c r="C58" s="14"/>
      <c r="D58" s="14"/>
      <c r="E58" s="14"/>
      <c r="F58" s="14"/>
      <c r="G58" s="14">
        <v>6</v>
      </c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6"/>
      <c r="AD58" s="16">
        <v>8</v>
      </c>
      <c r="AE58" s="16"/>
      <c r="AF58" s="14"/>
      <c r="AG58" s="14"/>
      <c r="AH58" s="14"/>
      <c r="AI58" s="14"/>
      <c r="AJ58" s="14"/>
      <c r="AK58" s="14"/>
      <c r="AL58" s="14"/>
      <c r="AM58" s="14"/>
      <c r="AN58" s="15"/>
      <c r="AO58" s="15"/>
      <c r="AP58" s="14"/>
      <c r="AQ58" s="14"/>
      <c r="AR58" s="14"/>
      <c r="AS58" s="14"/>
      <c r="AT58" s="14"/>
      <c r="AU58" s="14"/>
      <c r="AV58" s="14"/>
      <c r="AW58" s="14"/>
      <c r="AX58" s="14"/>
      <c r="AY58" s="14"/>
    </row>
    <row r="60" spans="1:51" x14ac:dyDescent="0.25">
      <c r="A60" t="s">
        <v>302</v>
      </c>
    </row>
  </sheetData>
  <mergeCells count="56">
    <mergeCell ref="A3:L3"/>
    <mergeCell ref="AY7:AY8"/>
    <mergeCell ref="AV7:AV8"/>
    <mergeCell ref="AW7:AW8"/>
    <mergeCell ref="AX7:AX8"/>
    <mergeCell ref="AS7:AS8"/>
    <mergeCell ref="AT7:AT8"/>
    <mergeCell ref="AU7:AU8"/>
    <mergeCell ref="AR7:AR8"/>
    <mergeCell ref="AN7:AN8"/>
    <mergeCell ref="AO7:AO8"/>
    <mergeCell ref="AP7:AP8"/>
    <mergeCell ref="AQ7:AQ8"/>
    <mergeCell ref="AI7:AI8"/>
    <mergeCell ref="AJ7:AJ8"/>
    <mergeCell ref="AK7:AK8"/>
    <mergeCell ref="AL7:AL8"/>
    <mergeCell ref="AM7:AM8"/>
    <mergeCell ref="AH7:AH8"/>
    <mergeCell ref="AF7:AF8"/>
    <mergeCell ref="AG7:AG8"/>
    <mergeCell ref="AC7:AC8"/>
    <mergeCell ref="AD7:AD8"/>
    <mergeCell ref="AE7:AE8"/>
    <mergeCell ref="AB7:AB8"/>
    <mergeCell ref="X7:X8"/>
    <mergeCell ref="Y7:Y8"/>
    <mergeCell ref="Z7:Z8"/>
    <mergeCell ref="AA7:AA8"/>
    <mergeCell ref="V7:V8"/>
    <mergeCell ref="W7:W8"/>
    <mergeCell ref="T7:T8"/>
    <mergeCell ref="U7:U8"/>
    <mergeCell ref="R7:R8"/>
    <mergeCell ref="S7:S8"/>
    <mergeCell ref="P7:P8"/>
    <mergeCell ref="Q7:Q8"/>
    <mergeCell ref="M7:M8"/>
    <mergeCell ref="N7:N8"/>
    <mergeCell ref="O7:O8"/>
    <mergeCell ref="AH6:AY6"/>
    <mergeCell ref="B7:B8"/>
    <mergeCell ref="C7:C8"/>
    <mergeCell ref="D7:D8"/>
    <mergeCell ref="A4:D4"/>
    <mergeCell ref="E5:H5"/>
    <mergeCell ref="A6:A9"/>
    <mergeCell ref="B6:AG6"/>
    <mergeCell ref="L7:L8"/>
    <mergeCell ref="K7:K8"/>
    <mergeCell ref="I7:I8"/>
    <mergeCell ref="J7:J8"/>
    <mergeCell ref="E7:E8"/>
    <mergeCell ref="F7:F8"/>
    <mergeCell ref="G7:G8"/>
    <mergeCell ref="H7:H8"/>
  </mergeCells>
  <pageMargins left="0.19" right="0.22" top="0.47" bottom="0.23" header="0.31496062992125984" footer="0.12"/>
  <pageSetup paperSize="9" scale="9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32"/>
  <sheetViews>
    <sheetView tabSelected="1" workbookViewId="0">
      <selection activeCell="A28" sqref="A28"/>
    </sheetView>
  </sheetViews>
  <sheetFormatPr baseColWidth="10" defaultRowHeight="15" x14ac:dyDescent="0.25"/>
  <cols>
    <col min="1" max="1" width="6.140625" customWidth="1"/>
    <col min="2" max="4" width="7" customWidth="1"/>
    <col min="5" max="5" width="7.85546875" customWidth="1"/>
    <col min="6" max="6" width="19.7109375" customWidth="1"/>
    <col min="7" max="7" width="8" customWidth="1"/>
    <col min="8" max="8" width="10.85546875" customWidth="1"/>
    <col min="9" max="9" width="9" customWidth="1"/>
    <col min="10" max="10" width="8.28515625" customWidth="1"/>
    <col min="11" max="11" width="7.28515625" customWidth="1"/>
    <col min="12" max="12" width="8" customWidth="1"/>
    <col min="13" max="14" width="7.85546875" customWidth="1"/>
    <col min="15" max="15" width="8.28515625" customWidth="1"/>
    <col min="16" max="16" width="6.5703125" customWidth="1"/>
    <col min="17" max="18" width="9.28515625" customWidth="1"/>
    <col min="19" max="19" width="7.140625" customWidth="1"/>
    <col min="20" max="20" width="8.85546875" customWidth="1"/>
    <col min="21" max="21" width="5.140625" customWidth="1"/>
    <col min="22" max="22" width="8" customWidth="1"/>
  </cols>
  <sheetData>
    <row r="2" spans="1:22" x14ac:dyDescent="0.25">
      <c r="A2" s="88" t="s">
        <v>301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</row>
    <row r="5" spans="1:22" x14ac:dyDescent="0.25">
      <c r="A5" s="1"/>
      <c r="B5" s="40"/>
      <c r="C5" s="42"/>
      <c r="D5" s="42"/>
      <c r="E5" s="42"/>
      <c r="F5" s="3"/>
      <c r="G5" s="59"/>
      <c r="H5" s="59"/>
      <c r="I5" s="59"/>
      <c r="J5" s="59"/>
      <c r="K5" s="59"/>
      <c r="L5" s="59"/>
      <c r="M5" s="59"/>
      <c r="N5" s="59"/>
      <c r="O5" s="59"/>
      <c r="P5" s="49"/>
      <c r="Q5" s="49"/>
      <c r="R5" s="49"/>
      <c r="S5" s="49"/>
      <c r="T5" s="49"/>
      <c r="U5" s="49"/>
      <c r="V5" s="49"/>
    </row>
    <row r="6" spans="1:22" x14ac:dyDescent="0.25">
      <c r="A6" s="108" t="s">
        <v>267</v>
      </c>
      <c r="B6" s="120" t="s">
        <v>125</v>
      </c>
      <c r="C6" s="108" t="s">
        <v>285</v>
      </c>
      <c r="D6" s="108" t="s">
        <v>271</v>
      </c>
      <c r="E6" s="108" t="s">
        <v>290</v>
      </c>
      <c r="F6" s="125" t="s">
        <v>0</v>
      </c>
      <c r="G6" s="101" t="s">
        <v>211</v>
      </c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106" t="s">
        <v>270</v>
      </c>
      <c r="T6" s="107"/>
      <c r="U6" s="107"/>
      <c r="V6" s="107"/>
    </row>
    <row r="7" spans="1:22" ht="15" customHeight="1" x14ac:dyDescent="0.25">
      <c r="A7" s="108"/>
      <c r="B7" s="120"/>
      <c r="C7" s="108"/>
      <c r="D7" s="108"/>
      <c r="E7" s="108"/>
      <c r="F7" s="126"/>
      <c r="G7" s="105" t="s">
        <v>14</v>
      </c>
      <c r="H7" s="105" t="s">
        <v>258</v>
      </c>
      <c r="I7" s="105" t="s">
        <v>18</v>
      </c>
      <c r="J7" s="105" t="s">
        <v>259</v>
      </c>
      <c r="K7" s="105" t="s">
        <v>47</v>
      </c>
      <c r="L7" s="105" t="s">
        <v>54</v>
      </c>
      <c r="M7" s="105" t="s">
        <v>55</v>
      </c>
      <c r="N7" s="105" t="s">
        <v>64</v>
      </c>
      <c r="O7" s="105" t="s">
        <v>66</v>
      </c>
      <c r="P7" s="105" t="s">
        <v>73</v>
      </c>
      <c r="Q7" s="105" t="s">
        <v>126</v>
      </c>
      <c r="R7" s="105" t="s">
        <v>139</v>
      </c>
      <c r="S7" s="105" t="s">
        <v>239</v>
      </c>
      <c r="T7" s="105" t="s">
        <v>208</v>
      </c>
      <c r="U7" s="105" t="s">
        <v>215</v>
      </c>
      <c r="V7" s="105" t="s">
        <v>266</v>
      </c>
    </row>
    <row r="8" spans="1:22" ht="30" customHeight="1" x14ac:dyDescent="0.25">
      <c r="A8" s="108"/>
      <c r="B8" s="120"/>
      <c r="C8" s="108"/>
      <c r="D8" s="108"/>
      <c r="E8" s="108"/>
      <c r="F8" s="126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</row>
    <row r="9" spans="1:22" ht="25.5" x14ac:dyDescent="0.25">
      <c r="A9" s="108"/>
      <c r="B9" s="120"/>
      <c r="C9" s="108"/>
      <c r="D9" s="108"/>
      <c r="E9" s="108"/>
      <c r="F9" s="126"/>
      <c r="G9" s="70" t="s">
        <v>2</v>
      </c>
      <c r="H9" s="70" t="s">
        <v>2</v>
      </c>
      <c r="I9" s="70" t="s">
        <v>2</v>
      </c>
      <c r="J9" s="70" t="s">
        <v>2</v>
      </c>
      <c r="K9" s="70" t="s">
        <v>2</v>
      </c>
      <c r="L9" s="70" t="s">
        <v>2</v>
      </c>
      <c r="M9" s="70" t="s">
        <v>2</v>
      </c>
      <c r="N9" s="70" t="s">
        <v>2</v>
      </c>
      <c r="O9" s="70" t="s">
        <v>2</v>
      </c>
      <c r="P9" s="70" t="s">
        <v>2</v>
      </c>
      <c r="Q9" s="70" t="s">
        <v>2</v>
      </c>
      <c r="R9" s="70" t="s">
        <v>2</v>
      </c>
      <c r="S9" s="70" t="s">
        <v>2</v>
      </c>
      <c r="T9" s="70" t="s">
        <v>2</v>
      </c>
      <c r="U9" s="70" t="s">
        <v>216</v>
      </c>
      <c r="V9" s="70" t="s">
        <v>2</v>
      </c>
    </row>
    <row r="10" spans="1:22" x14ac:dyDescent="0.25">
      <c r="A10" s="108"/>
      <c r="B10" s="60" t="s">
        <v>210</v>
      </c>
      <c r="C10" s="108"/>
      <c r="D10" s="108"/>
      <c r="E10" s="120"/>
      <c r="F10" s="73" t="s">
        <v>4</v>
      </c>
      <c r="G10" s="7">
        <f>+G11+G13+G15+G17+G19+G21+G23+G25</f>
        <v>47</v>
      </c>
      <c r="H10" s="7">
        <f t="shared" ref="H10:V10" si="0">+H11+H13+H15+H17+H19+H21+H23+H25</f>
        <v>24</v>
      </c>
      <c r="I10" s="7">
        <f t="shared" si="0"/>
        <v>69</v>
      </c>
      <c r="J10" s="7">
        <f t="shared" si="0"/>
        <v>6</v>
      </c>
      <c r="K10" s="7">
        <f t="shared" si="0"/>
        <v>36</v>
      </c>
      <c r="L10" s="7">
        <f t="shared" si="0"/>
        <v>192</v>
      </c>
      <c r="M10" s="7">
        <f t="shared" si="0"/>
        <v>128</v>
      </c>
      <c r="N10" s="7">
        <f t="shared" si="0"/>
        <v>24</v>
      </c>
      <c r="O10" s="7">
        <f t="shared" si="0"/>
        <v>24</v>
      </c>
      <c r="P10" s="7">
        <f t="shared" si="0"/>
        <v>24</v>
      </c>
      <c r="Q10" s="7">
        <f t="shared" si="0"/>
        <v>710</v>
      </c>
      <c r="R10" s="7">
        <f t="shared" si="0"/>
        <v>19</v>
      </c>
      <c r="S10" s="7">
        <f t="shared" si="0"/>
        <v>10</v>
      </c>
      <c r="T10" s="7">
        <f t="shared" si="0"/>
        <v>106</v>
      </c>
      <c r="U10" s="7">
        <f t="shared" si="0"/>
        <v>160</v>
      </c>
      <c r="V10" s="7">
        <f t="shared" si="0"/>
        <v>1</v>
      </c>
    </row>
    <row r="11" spans="1:22" ht="14.25" customHeight="1" x14ac:dyDescent="0.25">
      <c r="A11" s="112">
        <v>41891</v>
      </c>
      <c r="B11" s="114">
        <v>163</v>
      </c>
      <c r="C11" s="114" t="s">
        <v>287</v>
      </c>
      <c r="D11" s="114"/>
      <c r="E11" s="121" t="s">
        <v>291</v>
      </c>
      <c r="F11" s="74" t="s">
        <v>151</v>
      </c>
      <c r="G11" s="31">
        <f t="shared" ref="G11:J11" si="1">+G12</f>
        <v>10</v>
      </c>
      <c r="H11" s="31">
        <f t="shared" si="1"/>
        <v>24</v>
      </c>
      <c r="I11" s="31">
        <f t="shared" si="1"/>
        <v>24</v>
      </c>
      <c r="J11" s="31">
        <f t="shared" si="1"/>
        <v>6</v>
      </c>
      <c r="K11" s="31">
        <f t="shared" ref="K11:P11" si="2">+K12</f>
        <v>0</v>
      </c>
      <c r="L11" s="31">
        <f t="shared" si="2"/>
        <v>132</v>
      </c>
      <c r="M11" s="31">
        <f t="shared" si="2"/>
        <v>0</v>
      </c>
      <c r="N11" s="31">
        <f t="shared" si="2"/>
        <v>10</v>
      </c>
      <c r="O11" s="31">
        <f t="shared" si="2"/>
        <v>24</v>
      </c>
      <c r="P11" s="31">
        <f t="shared" si="2"/>
        <v>10</v>
      </c>
      <c r="Q11" s="31">
        <f t="shared" ref="Q11:V11" si="3">+Q12</f>
        <v>150</v>
      </c>
      <c r="R11" s="31">
        <f t="shared" si="3"/>
        <v>0</v>
      </c>
      <c r="S11" s="31">
        <f t="shared" si="3"/>
        <v>10</v>
      </c>
      <c r="T11" s="31">
        <f t="shared" si="3"/>
        <v>106</v>
      </c>
      <c r="U11" s="31">
        <f t="shared" si="3"/>
        <v>0</v>
      </c>
      <c r="V11" s="31">
        <f t="shared" si="3"/>
        <v>0</v>
      </c>
    </row>
    <row r="12" spans="1:22" ht="28.5" customHeight="1" x14ac:dyDescent="0.25">
      <c r="A12" s="112"/>
      <c r="B12" s="115"/>
      <c r="C12" s="115"/>
      <c r="D12" s="115"/>
      <c r="E12" s="122"/>
      <c r="F12" s="75" t="s">
        <v>257</v>
      </c>
      <c r="G12" s="47">
        <v>10</v>
      </c>
      <c r="H12" s="50">
        <v>24</v>
      </c>
      <c r="I12" s="48">
        <v>24</v>
      </c>
      <c r="J12" s="48">
        <v>6</v>
      </c>
      <c r="K12" s="14"/>
      <c r="L12" s="48">
        <f>12+120</f>
        <v>132</v>
      </c>
      <c r="M12" s="14"/>
      <c r="N12" s="47">
        <v>10</v>
      </c>
      <c r="O12" s="48">
        <v>24</v>
      </c>
      <c r="P12" s="46">
        <v>10</v>
      </c>
      <c r="Q12" s="61">
        <v>150</v>
      </c>
      <c r="R12" s="62"/>
      <c r="S12" s="48">
        <v>10</v>
      </c>
      <c r="T12" s="48">
        <f>40+66</f>
        <v>106</v>
      </c>
      <c r="U12" s="14"/>
      <c r="V12" s="14"/>
    </row>
    <row r="13" spans="1:22" ht="14.25" customHeight="1" x14ac:dyDescent="0.25">
      <c r="A13" s="112">
        <v>41892</v>
      </c>
      <c r="B13" s="114">
        <v>164</v>
      </c>
      <c r="C13" s="114" t="s">
        <v>287</v>
      </c>
      <c r="D13" s="114"/>
      <c r="E13" s="121" t="s">
        <v>291</v>
      </c>
      <c r="F13" s="74" t="s">
        <v>93</v>
      </c>
      <c r="G13" s="31">
        <f t="shared" ref="G13:J13" si="4">+G14</f>
        <v>14</v>
      </c>
      <c r="H13" s="31">
        <f t="shared" si="4"/>
        <v>0</v>
      </c>
      <c r="I13" s="31">
        <f t="shared" si="4"/>
        <v>0</v>
      </c>
      <c r="J13" s="31">
        <f t="shared" si="4"/>
        <v>0</v>
      </c>
      <c r="K13" s="31">
        <f t="shared" ref="K13:P13" si="5">+K14</f>
        <v>0</v>
      </c>
      <c r="L13" s="31">
        <f t="shared" si="5"/>
        <v>0</v>
      </c>
      <c r="M13" s="31">
        <f t="shared" si="5"/>
        <v>0</v>
      </c>
      <c r="N13" s="31">
        <f t="shared" si="5"/>
        <v>14</v>
      </c>
      <c r="O13" s="31">
        <f t="shared" si="5"/>
        <v>0</v>
      </c>
      <c r="P13" s="31">
        <f t="shared" si="5"/>
        <v>14</v>
      </c>
      <c r="Q13" s="31">
        <f t="shared" ref="Q13:V13" si="6">+Q14</f>
        <v>72</v>
      </c>
      <c r="R13" s="31">
        <f t="shared" si="6"/>
        <v>0</v>
      </c>
      <c r="S13" s="31">
        <f t="shared" si="6"/>
        <v>0</v>
      </c>
      <c r="T13" s="31">
        <f t="shared" si="6"/>
        <v>0</v>
      </c>
      <c r="U13" s="31">
        <f t="shared" si="6"/>
        <v>0</v>
      </c>
      <c r="V13" s="31">
        <f t="shared" si="6"/>
        <v>0</v>
      </c>
    </row>
    <row r="14" spans="1:22" ht="44.25" customHeight="1" x14ac:dyDescent="0.25">
      <c r="A14" s="112"/>
      <c r="B14" s="115"/>
      <c r="C14" s="115"/>
      <c r="D14" s="115"/>
      <c r="E14" s="122"/>
      <c r="F14" s="75" t="s">
        <v>260</v>
      </c>
      <c r="G14" s="47">
        <f>21/3+7</f>
        <v>14</v>
      </c>
      <c r="H14" s="30"/>
      <c r="I14" s="14"/>
      <c r="J14" s="14"/>
      <c r="K14" s="14"/>
      <c r="L14" s="14"/>
      <c r="M14" s="14"/>
      <c r="N14" s="47">
        <f>21/3+7</f>
        <v>14</v>
      </c>
      <c r="O14" s="14"/>
      <c r="P14" s="46">
        <f>7+7</f>
        <v>14</v>
      </c>
      <c r="Q14" s="61">
        <v>72</v>
      </c>
      <c r="R14" s="14"/>
      <c r="S14" s="14"/>
      <c r="T14" s="14"/>
      <c r="U14" s="14"/>
      <c r="V14" s="14"/>
    </row>
    <row r="15" spans="1:22" ht="14.25" customHeight="1" x14ac:dyDescent="0.25">
      <c r="A15" s="112">
        <v>41898</v>
      </c>
      <c r="B15" s="114">
        <v>167</v>
      </c>
      <c r="C15" s="114" t="s">
        <v>287</v>
      </c>
      <c r="D15" s="114" t="s">
        <v>288</v>
      </c>
      <c r="E15" s="114" t="s">
        <v>291</v>
      </c>
      <c r="F15" s="74" t="s">
        <v>93</v>
      </c>
      <c r="G15" s="31">
        <f t="shared" ref="G15:J15" si="7">+G16</f>
        <v>23</v>
      </c>
      <c r="H15" s="31">
        <f t="shared" si="7"/>
        <v>0</v>
      </c>
      <c r="I15" s="31">
        <f t="shared" si="7"/>
        <v>0</v>
      </c>
      <c r="J15" s="31">
        <f t="shared" si="7"/>
        <v>0</v>
      </c>
      <c r="K15" s="31">
        <f t="shared" ref="K15:P15" si="8">+K16</f>
        <v>0</v>
      </c>
      <c r="L15" s="31">
        <f t="shared" si="8"/>
        <v>0</v>
      </c>
      <c r="M15" s="31">
        <f t="shared" si="8"/>
        <v>0</v>
      </c>
      <c r="N15" s="31">
        <f t="shared" si="8"/>
        <v>0</v>
      </c>
      <c r="O15" s="31">
        <f t="shared" si="8"/>
        <v>0</v>
      </c>
      <c r="P15" s="31">
        <f t="shared" si="8"/>
        <v>0</v>
      </c>
      <c r="Q15" s="31">
        <f t="shared" ref="Q15:V15" si="9">+Q16</f>
        <v>44</v>
      </c>
      <c r="R15" s="31">
        <f t="shared" si="9"/>
        <v>0</v>
      </c>
      <c r="S15" s="31">
        <f t="shared" si="9"/>
        <v>0</v>
      </c>
      <c r="T15" s="31">
        <f t="shared" si="9"/>
        <v>0</v>
      </c>
      <c r="U15" s="31">
        <f t="shared" si="9"/>
        <v>0</v>
      </c>
      <c r="V15" s="31">
        <f t="shared" si="9"/>
        <v>0</v>
      </c>
    </row>
    <row r="16" spans="1:22" ht="14.25" customHeight="1" x14ac:dyDescent="0.25">
      <c r="A16" s="112"/>
      <c r="B16" s="115"/>
      <c r="C16" s="115"/>
      <c r="D16" s="115"/>
      <c r="E16" s="115"/>
      <c r="F16" s="75" t="s">
        <v>261</v>
      </c>
      <c r="G16" s="47">
        <v>23</v>
      </c>
      <c r="H16" s="30"/>
      <c r="I16" s="14"/>
      <c r="J16" s="14"/>
      <c r="K16" s="14"/>
      <c r="L16" s="14"/>
      <c r="M16" s="14"/>
      <c r="N16" s="14"/>
      <c r="O16" s="14"/>
      <c r="P16" s="15"/>
      <c r="Q16" s="61">
        <v>44</v>
      </c>
      <c r="R16" s="14"/>
      <c r="S16" s="14"/>
      <c r="T16" s="14"/>
      <c r="U16" s="14"/>
      <c r="V16" s="14"/>
    </row>
    <row r="17" spans="1:22" ht="14.25" customHeight="1" x14ac:dyDescent="0.25">
      <c r="A17" s="112">
        <v>41900</v>
      </c>
      <c r="B17" s="113">
        <v>168</v>
      </c>
      <c r="C17" s="113" t="s">
        <v>287</v>
      </c>
      <c r="D17" s="113" t="s">
        <v>288</v>
      </c>
      <c r="E17" s="123" t="s">
        <v>291</v>
      </c>
      <c r="F17" s="74" t="s">
        <v>183</v>
      </c>
      <c r="G17" s="31">
        <f t="shared" ref="G17:J17" si="10">+G18</f>
        <v>0</v>
      </c>
      <c r="H17" s="31">
        <f t="shared" si="10"/>
        <v>0</v>
      </c>
      <c r="I17" s="31">
        <f t="shared" si="10"/>
        <v>20</v>
      </c>
      <c r="J17" s="31">
        <f t="shared" si="10"/>
        <v>0</v>
      </c>
      <c r="K17" s="31">
        <f t="shared" ref="K17:P17" si="11">+K18</f>
        <v>36</v>
      </c>
      <c r="L17" s="31">
        <f t="shared" si="11"/>
        <v>0</v>
      </c>
      <c r="M17" s="31">
        <f t="shared" si="11"/>
        <v>100</v>
      </c>
      <c r="N17" s="31">
        <f t="shared" si="11"/>
        <v>0</v>
      </c>
      <c r="O17" s="31">
        <f t="shared" si="11"/>
        <v>0</v>
      </c>
      <c r="P17" s="31">
        <f t="shared" si="11"/>
        <v>0</v>
      </c>
      <c r="Q17" s="31">
        <f t="shared" ref="Q17:V17" si="12">+Q18</f>
        <v>50</v>
      </c>
      <c r="R17" s="31">
        <f t="shared" si="12"/>
        <v>0</v>
      </c>
      <c r="S17" s="31">
        <f t="shared" si="12"/>
        <v>0</v>
      </c>
      <c r="T17" s="31">
        <f t="shared" si="12"/>
        <v>0</v>
      </c>
      <c r="U17" s="31">
        <f t="shared" si="12"/>
        <v>0</v>
      </c>
      <c r="V17" s="31">
        <f t="shared" si="12"/>
        <v>0</v>
      </c>
    </row>
    <row r="18" spans="1:22" ht="43.5" customHeight="1" x14ac:dyDescent="0.25">
      <c r="A18" s="112"/>
      <c r="B18" s="113"/>
      <c r="C18" s="113"/>
      <c r="D18" s="113"/>
      <c r="E18" s="123"/>
      <c r="F18" s="75" t="s">
        <v>262</v>
      </c>
      <c r="G18" s="14"/>
      <c r="H18" s="30"/>
      <c r="I18" s="48">
        <v>20</v>
      </c>
      <c r="J18" s="14"/>
      <c r="K18" s="48">
        <v>36</v>
      </c>
      <c r="L18" s="14"/>
      <c r="M18" s="48">
        <v>100</v>
      </c>
      <c r="N18" s="14"/>
      <c r="O18" s="14"/>
      <c r="P18" s="15"/>
      <c r="Q18" s="61">
        <v>50</v>
      </c>
      <c r="R18" s="14"/>
      <c r="S18" s="14"/>
      <c r="T18" s="14"/>
      <c r="U18" s="14"/>
      <c r="V18" s="14"/>
    </row>
    <row r="19" spans="1:22" ht="18.75" customHeight="1" x14ac:dyDescent="0.25">
      <c r="A19" s="119">
        <v>41900</v>
      </c>
      <c r="B19" s="114">
        <v>169</v>
      </c>
      <c r="C19" s="114" t="s">
        <v>287</v>
      </c>
      <c r="D19" s="114" t="s">
        <v>288</v>
      </c>
      <c r="E19" s="121" t="s">
        <v>291</v>
      </c>
      <c r="F19" s="74" t="s">
        <v>183</v>
      </c>
      <c r="G19" s="31">
        <f>+G20</f>
        <v>0</v>
      </c>
      <c r="H19" s="31">
        <f t="shared" ref="H19:V19" si="13">+H20</f>
        <v>0</v>
      </c>
      <c r="I19" s="31">
        <f t="shared" si="13"/>
        <v>10</v>
      </c>
      <c r="J19" s="31">
        <f t="shared" si="13"/>
        <v>0</v>
      </c>
      <c r="K19" s="31">
        <f t="shared" si="13"/>
        <v>0</v>
      </c>
      <c r="L19" s="31">
        <f t="shared" si="13"/>
        <v>0</v>
      </c>
      <c r="M19" s="31">
        <f t="shared" si="13"/>
        <v>28</v>
      </c>
      <c r="N19" s="31">
        <f t="shared" si="13"/>
        <v>0</v>
      </c>
      <c r="O19" s="31">
        <f t="shared" si="13"/>
        <v>0</v>
      </c>
      <c r="P19" s="31">
        <f t="shared" si="13"/>
        <v>0</v>
      </c>
      <c r="Q19" s="31">
        <f t="shared" si="13"/>
        <v>14</v>
      </c>
      <c r="R19" s="31">
        <f t="shared" si="13"/>
        <v>4</v>
      </c>
      <c r="S19" s="31">
        <f t="shared" si="13"/>
        <v>0</v>
      </c>
      <c r="T19" s="31">
        <f t="shared" si="13"/>
        <v>0</v>
      </c>
      <c r="U19" s="31">
        <f t="shared" si="13"/>
        <v>0</v>
      </c>
      <c r="V19" s="31">
        <f t="shared" si="13"/>
        <v>0</v>
      </c>
    </row>
    <row r="20" spans="1:22" ht="37.5" customHeight="1" x14ac:dyDescent="0.25">
      <c r="A20" s="118"/>
      <c r="B20" s="115"/>
      <c r="C20" s="115"/>
      <c r="D20" s="115"/>
      <c r="E20" s="122"/>
      <c r="F20" s="75" t="s">
        <v>262</v>
      </c>
      <c r="G20" s="14"/>
      <c r="H20" s="30"/>
      <c r="I20" s="48">
        <v>10</v>
      </c>
      <c r="J20" s="14"/>
      <c r="K20" s="14"/>
      <c r="L20" s="14"/>
      <c r="M20" s="48">
        <v>28</v>
      </c>
      <c r="N20" s="14"/>
      <c r="O20" s="14"/>
      <c r="P20" s="15"/>
      <c r="Q20" s="61">
        <v>14</v>
      </c>
      <c r="R20" s="48">
        <v>4</v>
      </c>
      <c r="S20" s="14"/>
      <c r="T20" s="14"/>
      <c r="U20" s="14"/>
      <c r="V20" s="14"/>
    </row>
    <row r="21" spans="1:22" ht="18" customHeight="1" x14ac:dyDescent="0.25">
      <c r="A21" s="119">
        <v>41900</v>
      </c>
      <c r="B21" s="114">
        <v>170</v>
      </c>
      <c r="C21" s="114" t="s">
        <v>287</v>
      </c>
      <c r="D21" s="114" t="s">
        <v>288</v>
      </c>
      <c r="E21" s="121" t="s">
        <v>291</v>
      </c>
      <c r="F21" s="74" t="s">
        <v>128</v>
      </c>
      <c r="G21" s="31">
        <f>+G22</f>
        <v>0</v>
      </c>
      <c r="H21" s="31">
        <f t="shared" ref="H21:V21" si="14">+H22</f>
        <v>0</v>
      </c>
      <c r="I21" s="31">
        <f t="shared" si="14"/>
        <v>15</v>
      </c>
      <c r="J21" s="31">
        <f t="shared" si="14"/>
        <v>0</v>
      </c>
      <c r="K21" s="31">
        <f t="shared" si="14"/>
        <v>0</v>
      </c>
      <c r="L21" s="31">
        <f t="shared" si="14"/>
        <v>60</v>
      </c>
      <c r="M21" s="31">
        <f t="shared" si="14"/>
        <v>0</v>
      </c>
      <c r="N21" s="31">
        <f t="shared" si="14"/>
        <v>0</v>
      </c>
      <c r="O21" s="31">
        <f t="shared" si="14"/>
        <v>0</v>
      </c>
      <c r="P21" s="31">
        <f t="shared" si="14"/>
        <v>0</v>
      </c>
      <c r="Q21" s="31">
        <f t="shared" si="14"/>
        <v>30</v>
      </c>
      <c r="R21" s="31">
        <f t="shared" si="14"/>
        <v>15</v>
      </c>
      <c r="S21" s="31">
        <f t="shared" si="14"/>
        <v>0</v>
      </c>
      <c r="T21" s="31">
        <f t="shared" si="14"/>
        <v>0</v>
      </c>
      <c r="U21" s="31">
        <f t="shared" si="14"/>
        <v>0</v>
      </c>
      <c r="V21" s="31">
        <f t="shared" si="14"/>
        <v>0</v>
      </c>
    </row>
    <row r="22" spans="1:22" ht="18" customHeight="1" x14ac:dyDescent="0.25">
      <c r="A22" s="118"/>
      <c r="B22" s="115"/>
      <c r="C22" s="115"/>
      <c r="D22" s="115"/>
      <c r="E22" s="122"/>
      <c r="F22" s="75" t="s">
        <v>289</v>
      </c>
      <c r="G22" s="14"/>
      <c r="H22" s="30"/>
      <c r="I22" s="48">
        <v>15</v>
      </c>
      <c r="J22" s="14"/>
      <c r="K22" s="48"/>
      <c r="L22" s="48">
        <v>60</v>
      </c>
      <c r="M22" s="48"/>
      <c r="N22" s="14"/>
      <c r="O22" s="14"/>
      <c r="P22" s="15"/>
      <c r="Q22" s="61">
        <v>30</v>
      </c>
      <c r="R22" s="61">
        <v>15</v>
      </c>
      <c r="S22" s="14"/>
      <c r="T22" s="14"/>
      <c r="U22" s="14"/>
      <c r="V22" s="14"/>
    </row>
    <row r="23" spans="1:22" ht="14.25" customHeight="1" x14ac:dyDescent="0.25">
      <c r="A23" s="117">
        <v>41900</v>
      </c>
      <c r="B23" s="116">
        <v>172</v>
      </c>
      <c r="C23" s="116" t="s">
        <v>287</v>
      </c>
      <c r="D23" s="116" t="s">
        <v>288</v>
      </c>
      <c r="E23" s="121" t="s">
        <v>291</v>
      </c>
      <c r="F23" s="74" t="s">
        <v>263</v>
      </c>
      <c r="G23" s="31">
        <f t="shared" ref="G23:J23" si="15">+G24</f>
        <v>0</v>
      </c>
      <c r="H23" s="31">
        <f t="shared" si="15"/>
        <v>0</v>
      </c>
      <c r="I23" s="31">
        <f t="shared" si="15"/>
        <v>0</v>
      </c>
      <c r="J23" s="31">
        <f t="shared" si="15"/>
        <v>0</v>
      </c>
      <c r="K23" s="31">
        <f t="shared" ref="K23:P23" si="16">+K24</f>
        <v>0</v>
      </c>
      <c r="L23" s="31">
        <f t="shared" si="16"/>
        <v>0</v>
      </c>
      <c r="M23" s="31">
        <f t="shared" si="16"/>
        <v>0</v>
      </c>
      <c r="N23" s="31">
        <f t="shared" si="16"/>
        <v>0</v>
      </c>
      <c r="O23" s="31">
        <f t="shared" si="16"/>
        <v>0</v>
      </c>
      <c r="P23" s="31">
        <f t="shared" si="16"/>
        <v>0</v>
      </c>
      <c r="Q23" s="31">
        <f t="shared" ref="Q23:V23" si="17">+Q24</f>
        <v>0</v>
      </c>
      <c r="R23" s="31"/>
      <c r="S23" s="31">
        <f t="shared" si="17"/>
        <v>0</v>
      </c>
      <c r="T23" s="31">
        <f t="shared" si="17"/>
        <v>0</v>
      </c>
      <c r="U23" s="31">
        <f t="shared" si="17"/>
        <v>160</v>
      </c>
      <c r="V23" s="31">
        <f t="shared" si="17"/>
        <v>0</v>
      </c>
    </row>
    <row r="24" spans="1:22" ht="42.75" customHeight="1" x14ac:dyDescent="0.25">
      <c r="A24" s="118"/>
      <c r="B24" s="115"/>
      <c r="C24" s="115"/>
      <c r="D24" s="115"/>
      <c r="E24" s="122"/>
      <c r="F24" s="75" t="s">
        <v>264</v>
      </c>
      <c r="G24" s="14"/>
      <c r="H24" s="30"/>
      <c r="I24" s="14"/>
      <c r="J24" s="14"/>
      <c r="K24" s="14"/>
      <c r="L24" s="14"/>
      <c r="M24" s="14"/>
      <c r="N24" s="14"/>
      <c r="O24" s="14"/>
      <c r="P24" s="15"/>
      <c r="Q24" s="62"/>
      <c r="R24" s="62"/>
      <c r="S24" s="14"/>
      <c r="T24" s="14"/>
      <c r="U24" s="51">
        <v>160</v>
      </c>
      <c r="V24" s="14"/>
    </row>
    <row r="25" spans="1:22" ht="14.25" customHeight="1" x14ac:dyDescent="0.25">
      <c r="A25" s="112">
        <v>41901</v>
      </c>
      <c r="B25" s="114">
        <v>174</v>
      </c>
      <c r="C25" s="114" t="s">
        <v>287</v>
      </c>
      <c r="D25" s="114" t="s">
        <v>288</v>
      </c>
      <c r="E25" s="121" t="s">
        <v>291</v>
      </c>
      <c r="F25" s="74" t="s">
        <v>128</v>
      </c>
      <c r="G25" s="31">
        <f t="shared" ref="G25:J25" si="18">+G26</f>
        <v>0</v>
      </c>
      <c r="H25" s="31">
        <f t="shared" si="18"/>
        <v>0</v>
      </c>
      <c r="I25" s="31">
        <f t="shared" si="18"/>
        <v>0</v>
      </c>
      <c r="J25" s="31">
        <f t="shared" si="18"/>
        <v>0</v>
      </c>
      <c r="K25" s="31">
        <f t="shared" ref="K25:P25" si="19">+K26</f>
        <v>0</v>
      </c>
      <c r="L25" s="31">
        <f t="shared" si="19"/>
        <v>0</v>
      </c>
      <c r="M25" s="31">
        <f t="shared" si="19"/>
        <v>0</v>
      </c>
      <c r="N25" s="31">
        <f t="shared" si="19"/>
        <v>0</v>
      </c>
      <c r="O25" s="31">
        <f t="shared" si="19"/>
        <v>0</v>
      </c>
      <c r="P25" s="31">
        <f t="shared" si="19"/>
        <v>0</v>
      </c>
      <c r="Q25" s="31">
        <f t="shared" ref="Q25:U25" si="20">+Q26</f>
        <v>350</v>
      </c>
      <c r="R25" s="31">
        <f t="shared" si="20"/>
        <v>0</v>
      </c>
      <c r="S25" s="31">
        <f t="shared" si="20"/>
        <v>0</v>
      </c>
      <c r="T25" s="31">
        <f t="shared" si="20"/>
        <v>0</v>
      </c>
      <c r="U25" s="31">
        <f t="shared" si="20"/>
        <v>0</v>
      </c>
      <c r="V25" s="31">
        <f>+V26</f>
        <v>1</v>
      </c>
    </row>
    <row r="26" spans="1:22" ht="57.75" customHeight="1" x14ac:dyDescent="0.25">
      <c r="A26" s="112"/>
      <c r="B26" s="115"/>
      <c r="C26" s="115"/>
      <c r="D26" s="115"/>
      <c r="E26" s="124"/>
      <c r="F26" s="75" t="s">
        <v>265</v>
      </c>
      <c r="G26" s="14"/>
      <c r="H26" s="30"/>
      <c r="I26" s="14"/>
      <c r="J26" s="14"/>
      <c r="K26" s="14"/>
      <c r="L26" s="14"/>
      <c r="M26" s="14"/>
      <c r="N26" s="14"/>
      <c r="O26" s="14"/>
      <c r="P26" s="15"/>
      <c r="Q26" s="61">
        <v>350</v>
      </c>
      <c r="R26" s="14"/>
      <c r="S26" s="14"/>
      <c r="T26" s="14"/>
      <c r="U26" s="14"/>
      <c r="V26" s="47">
        <v>1</v>
      </c>
    </row>
    <row r="27" spans="1:22" ht="15.75" thickBot="1" x14ac:dyDescent="0.3"/>
    <row r="28" spans="1:22" ht="21" customHeight="1" x14ac:dyDescent="0.4">
      <c r="A28" t="s">
        <v>302</v>
      </c>
      <c r="F28" s="109" t="s">
        <v>269</v>
      </c>
      <c r="G28" s="110"/>
      <c r="H28" s="111"/>
    </row>
    <row r="29" spans="1:22" ht="16.5" x14ac:dyDescent="0.35">
      <c r="F29" s="55"/>
      <c r="G29" s="56" t="s">
        <v>254</v>
      </c>
      <c r="H29" s="57"/>
    </row>
    <row r="30" spans="1:22" ht="16.5" x14ac:dyDescent="0.35">
      <c r="F30" s="55"/>
      <c r="G30" s="58" t="s">
        <v>255</v>
      </c>
      <c r="H30" s="57"/>
    </row>
    <row r="31" spans="1:22" ht="16.5" x14ac:dyDescent="0.35">
      <c r="F31" s="55"/>
      <c r="G31" s="58" t="s">
        <v>256</v>
      </c>
      <c r="H31" s="57"/>
    </row>
    <row r="32" spans="1:22" ht="4.5" customHeight="1" thickBot="1" x14ac:dyDescent="0.3">
      <c r="F32" s="52"/>
      <c r="G32" s="53"/>
      <c r="H32" s="54"/>
    </row>
  </sheetData>
  <mergeCells count="66">
    <mergeCell ref="E23:E24"/>
    <mergeCell ref="E25:E26"/>
    <mergeCell ref="E15:E16"/>
    <mergeCell ref="D15:D16"/>
    <mergeCell ref="G7:G8"/>
    <mergeCell ref="F6:F9"/>
    <mergeCell ref="D6:D10"/>
    <mergeCell ref="D21:D22"/>
    <mergeCell ref="R7:R8"/>
    <mergeCell ref="A19:A20"/>
    <mergeCell ref="B19:B20"/>
    <mergeCell ref="C19:C20"/>
    <mergeCell ref="D19:D20"/>
    <mergeCell ref="E6:E10"/>
    <mergeCell ref="E11:E12"/>
    <mergeCell ref="E13:E14"/>
    <mergeCell ref="E17:E18"/>
    <mergeCell ref="E19:E20"/>
    <mergeCell ref="B15:B16"/>
    <mergeCell ref="C15:C16"/>
    <mergeCell ref="E21:E22"/>
    <mergeCell ref="B6:B9"/>
    <mergeCell ref="C6:C10"/>
    <mergeCell ref="A17:A18"/>
    <mergeCell ref="A23:A24"/>
    <mergeCell ref="A21:A22"/>
    <mergeCell ref="B21:B22"/>
    <mergeCell ref="C21:C22"/>
    <mergeCell ref="D23:D24"/>
    <mergeCell ref="B23:B24"/>
    <mergeCell ref="C23:C24"/>
    <mergeCell ref="B25:B26"/>
    <mergeCell ref="C25:C26"/>
    <mergeCell ref="D25:D26"/>
    <mergeCell ref="H7:H8"/>
    <mergeCell ref="I7:I8"/>
    <mergeCell ref="B17:B18"/>
    <mergeCell ref="C17:C18"/>
    <mergeCell ref="D17:D18"/>
    <mergeCell ref="C11:C12"/>
    <mergeCell ref="D11:D12"/>
    <mergeCell ref="C13:C14"/>
    <mergeCell ref="B11:B12"/>
    <mergeCell ref="B13:B14"/>
    <mergeCell ref="D13:D14"/>
    <mergeCell ref="N7:N8"/>
    <mergeCell ref="L7:L8"/>
    <mergeCell ref="M7:M8"/>
    <mergeCell ref="K7:K8"/>
    <mergeCell ref="J7:J8"/>
    <mergeCell ref="G6:R6"/>
    <mergeCell ref="S6:V6"/>
    <mergeCell ref="A6:A10"/>
    <mergeCell ref="F28:H28"/>
    <mergeCell ref="A2:V2"/>
    <mergeCell ref="A11:A12"/>
    <mergeCell ref="A13:A14"/>
    <mergeCell ref="A15:A16"/>
    <mergeCell ref="A25:A26"/>
    <mergeCell ref="V7:V8"/>
    <mergeCell ref="U7:U8"/>
    <mergeCell ref="T7:T8"/>
    <mergeCell ref="S7:S8"/>
    <mergeCell ref="Q7:Q8"/>
    <mergeCell ref="P7:P8"/>
    <mergeCell ref="O7:O8"/>
  </mergeCells>
  <pageMargins left="0.39370078740157483" right="0.27559055118110237" top="0.51181102362204722" bottom="0.39370078740157483" header="0.31496062992125984" footer="0.31496062992125984"/>
  <pageSetup paperSize="9"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3"/>
  <sheetViews>
    <sheetView zoomScale="85" zoomScaleNormal="85" workbookViewId="0">
      <pane xSplit="4" ySplit="10" topLeftCell="E20" activePane="bottomRight" state="frozen"/>
      <selection pane="topRight" activeCell="D1" sqref="D1"/>
      <selection pane="bottomLeft" activeCell="A11" sqref="A11"/>
      <selection pane="bottomRight" activeCell="R10" sqref="R10"/>
    </sheetView>
  </sheetViews>
  <sheetFormatPr baseColWidth="10" defaultRowHeight="15" x14ac:dyDescent="0.25"/>
  <cols>
    <col min="1" max="1" width="6.5703125" customWidth="1"/>
    <col min="2" max="2" width="8" customWidth="1"/>
    <col min="3" max="3" width="6.5703125" customWidth="1"/>
    <col min="4" max="5" width="8" customWidth="1"/>
    <col min="6" max="6" width="24" customWidth="1"/>
    <col min="7" max="7" width="8.28515625" customWidth="1"/>
    <col min="8" max="9" width="8.7109375" customWidth="1"/>
    <col min="10" max="10" width="8.5703125" customWidth="1"/>
    <col min="11" max="11" width="9.5703125" customWidth="1"/>
    <col min="12" max="12" width="10.28515625" customWidth="1"/>
    <col min="13" max="13" width="10.42578125" customWidth="1"/>
    <col min="14" max="14" width="9" customWidth="1"/>
    <col min="15" max="15" width="10.28515625" customWidth="1"/>
    <col min="16" max="16" width="6.85546875" customWidth="1"/>
    <col min="17" max="25" width="11.42578125" style="71"/>
  </cols>
  <sheetData>
    <row r="1" spans="1:16" ht="6.75" customHeight="1" x14ac:dyDescent="0.25"/>
    <row r="2" spans="1:16" ht="19.5" x14ac:dyDescent="0.3">
      <c r="A2" s="127" t="s">
        <v>297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</row>
    <row r="3" spans="1:16" ht="6" customHeight="1" x14ac:dyDescent="0.25"/>
    <row r="5" spans="1:16" ht="15.75" thickBot="1" x14ac:dyDescent="0.3">
      <c r="A5" s="1"/>
      <c r="B5" s="40"/>
      <c r="C5" s="42"/>
      <c r="D5" s="42"/>
      <c r="E5" s="42"/>
      <c r="F5" s="3"/>
      <c r="G5" s="59"/>
      <c r="H5" s="59"/>
      <c r="I5" s="59"/>
      <c r="J5" s="59"/>
      <c r="K5" s="59"/>
      <c r="L5" s="49"/>
      <c r="M5" s="49"/>
      <c r="N5" s="49"/>
      <c r="O5" s="49"/>
    </row>
    <row r="6" spans="1:16" ht="15.75" thickBot="1" x14ac:dyDescent="0.3">
      <c r="A6" s="108" t="s">
        <v>267</v>
      </c>
      <c r="B6" s="108" t="s">
        <v>125</v>
      </c>
      <c r="C6" s="108" t="s">
        <v>285</v>
      </c>
      <c r="D6" s="108" t="s">
        <v>271</v>
      </c>
      <c r="E6" s="108" t="s">
        <v>290</v>
      </c>
      <c r="F6" s="125" t="s">
        <v>0</v>
      </c>
      <c r="G6" s="129" t="s">
        <v>211</v>
      </c>
      <c r="H6" s="130"/>
      <c r="I6" s="130"/>
      <c r="J6" s="130"/>
      <c r="K6" s="130"/>
      <c r="L6" s="130"/>
      <c r="M6" s="131"/>
      <c r="N6" s="134" t="s">
        <v>270</v>
      </c>
      <c r="O6" s="135"/>
      <c r="P6" s="136"/>
    </row>
    <row r="7" spans="1:16" ht="15" customHeight="1" x14ac:dyDescent="0.25">
      <c r="A7" s="108"/>
      <c r="B7" s="108"/>
      <c r="C7" s="108"/>
      <c r="D7" s="108"/>
      <c r="E7" s="108"/>
      <c r="F7" s="128"/>
      <c r="G7" s="132" t="s">
        <v>14</v>
      </c>
      <c r="H7" s="132" t="s">
        <v>274</v>
      </c>
      <c r="I7" s="97" t="s">
        <v>275</v>
      </c>
      <c r="J7" s="97" t="s">
        <v>55</v>
      </c>
      <c r="K7" s="97" t="s">
        <v>277</v>
      </c>
      <c r="L7" s="97" t="s">
        <v>276</v>
      </c>
      <c r="M7" s="97" t="s">
        <v>126</v>
      </c>
      <c r="N7" s="132" t="s">
        <v>273</v>
      </c>
      <c r="O7" s="97" t="s">
        <v>208</v>
      </c>
      <c r="P7" s="97" t="s">
        <v>215</v>
      </c>
    </row>
    <row r="8" spans="1:16" x14ac:dyDescent="0.25">
      <c r="A8" s="108"/>
      <c r="B8" s="108"/>
      <c r="C8" s="108"/>
      <c r="D8" s="108"/>
      <c r="E8" s="108"/>
      <c r="F8" s="128"/>
      <c r="G8" s="97"/>
      <c r="H8" s="97"/>
      <c r="I8" s="105"/>
      <c r="J8" s="105"/>
      <c r="K8" s="105"/>
      <c r="L8" s="105"/>
      <c r="M8" s="105"/>
      <c r="N8" s="97"/>
      <c r="O8" s="105"/>
      <c r="P8" s="105"/>
    </row>
    <row r="9" spans="1:16" ht="15.75" thickBot="1" x14ac:dyDescent="0.3">
      <c r="A9" s="108"/>
      <c r="B9" s="108"/>
      <c r="C9" s="108"/>
      <c r="D9" s="108"/>
      <c r="E9" s="108"/>
      <c r="F9" s="128"/>
      <c r="G9" s="63" t="s">
        <v>2</v>
      </c>
      <c r="H9" s="63" t="s">
        <v>2</v>
      </c>
      <c r="I9" s="63" t="s">
        <v>2</v>
      </c>
      <c r="J9" s="64" t="s">
        <v>207</v>
      </c>
      <c r="K9" s="63" t="s">
        <v>2</v>
      </c>
      <c r="L9" s="64"/>
      <c r="M9" s="63" t="s">
        <v>2</v>
      </c>
      <c r="N9" s="63" t="s">
        <v>2</v>
      </c>
      <c r="O9" s="63" t="s">
        <v>2</v>
      </c>
      <c r="P9" s="64" t="s">
        <v>216</v>
      </c>
    </row>
    <row r="10" spans="1:16" ht="15.75" customHeight="1" x14ac:dyDescent="0.25">
      <c r="A10" s="108"/>
      <c r="B10" s="69" t="s">
        <v>210</v>
      </c>
      <c r="C10" s="108"/>
      <c r="D10" s="108"/>
      <c r="E10" s="108"/>
      <c r="F10" s="68" t="s">
        <v>4</v>
      </c>
      <c r="G10" s="65">
        <f>G11+G13+G15+G17+G19+G21+G23+G25+G27+G29+G31</f>
        <v>219</v>
      </c>
      <c r="H10" s="65">
        <f t="shared" ref="H10:P10" si="0">H11+H13+H15+H17+H19+H21+H23+H25+H27+H29+H31</f>
        <v>47</v>
      </c>
      <c r="I10" s="65">
        <f t="shared" si="0"/>
        <v>55</v>
      </c>
      <c r="J10" s="65">
        <f t="shared" si="0"/>
        <v>265</v>
      </c>
      <c r="K10" s="65">
        <f t="shared" si="0"/>
        <v>2</v>
      </c>
      <c r="L10" s="65">
        <f t="shared" si="0"/>
        <v>367</v>
      </c>
      <c r="M10" s="65">
        <f t="shared" si="0"/>
        <v>233</v>
      </c>
      <c r="N10" s="65">
        <f t="shared" si="0"/>
        <v>113</v>
      </c>
      <c r="O10" s="65">
        <f t="shared" si="0"/>
        <v>400</v>
      </c>
      <c r="P10" s="65">
        <f t="shared" si="0"/>
        <v>380</v>
      </c>
    </row>
    <row r="11" spans="1:16" ht="16.5" customHeight="1" x14ac:dyDescent="0.25">
      <c r="A11" s="112">
        <v>41913</v>
      </c>
      <c r="B11" s="113">
        <v>178</v>
      </c>
      <c r="C11" s="113" t="s">
        <v>287</v>
      </c>
      <c r="D11" s="113" t="s">
        <v>288</v>
      </c>
      <c r="E11" s="113" t="s">
        <v>291</v>
      </c>
      <c r="F11" s="34" t="s">
        <v>183</v>
      </c>
      <c r="G11" s="31">
        <f t="shared" ref="G11:P11" si="1">+G12</f>
        <v>34</v>
      </c>
      <c r="H11" s="31">
        <f t="shared" si="1"/>
        <v>47</v>
      </c>
      <c r="I11" s="31">
        <f t="shared" si="1"/>
        <v>55</v>
      </c>
      <c r="J11" s="31">
        <f t="shared" si="1"/>
        <v>199</v>
      </c>
      <c r="K11" s="31">
        <f t="shared" si="1"/>
        <v>2</v>
      </c>
      <c r="L11" s="31">
        <f t="shared" si="1"/>
        <v>200</v>
      </c>
      <c r="M11" s="31">
        <f t="shared" si="1"/>
        <v>0</v>
      </c>
      <c r="N11" s="31">
        <f t="shared" si="1"/>
        <v>103</v>
      </c>
      <c r="O11" s="31">
        <f t="shared" si="1"/>
        <v>400</v>
      </c>
      <c r="P11" s="31">
        <f t="shared" si="1"/>
        <v>0</v>
      </c>
    </row>
    <row r="12" spans="1:16" ht="17.25" customHeight="1" x14ac:dyDescent="0.25">
      <c r="A12" s="112"/>
      <c r="B12" s="113"/>
      <c r="C12" s="113"/>
      <c r="D12" s="113"/>
      <c r="E12" s="113"/>
      <c r="F12" s="11" t="s">
        <v>272</v>
      </c>
      <c r="G12" s="47">
        <v>34</v>
      </c>
      <c r="H12" s="48">
        <v>47</v>
      </c>
      <c r="I12" s="48">
        <v>55</v>
      </c>
      <c r="J12" s="48">
        <f>103+96</f>
        <v>199</v>
      </c>
      <c r="K12" s="15">
        <v>2</v>
      </c>
      <c r="L12" s="46">
        <v>200</v>
      </c>
      <c r="M12" s="62"/>
      <c r="N12" s="47">
        <v>103</v>
      </c>
      <c r="O12" s="48">
        <v>400</v>
      </c>
      <c r="P12" s="14"/>
    </row>
    <row r="13" spans="1:16" ht="16.5" customHeight="1" x14ac:dyDescent="0.25">
      <c r="A13" s="112">
        <v>41913</v>
      </c>
      <c r="B13" s="113">
        <v>179</v>
      </c>
      <c r="C13" s="113" t="s">
        <v>287</v>
      </c>
      <c r="D13" s="113" t="s">
        <v>288</v>
      </c>
      <c r="E13" s="113" t="s">
        <v>291</v>
      </c>
      <c r="F13" s="34" t="s">
        <v>128</v>
      </c>
      <c r="G13" s="31">
        <f t="shared" ref="G13:P13" si="2">+G14</f>
        <v>6</v>
      </c>
      <c r="H13" s="31">
        <f t="shared" si="2"/>
        <v>0</v>
      </c>
      <c r="I13" s="31">
        <f t="shared" si="2"/>
        <v>0</v>
      </c>
      <c r="J13" s="31">
        <f t="shared" si="2"/>
        <v>0</v>
      </c>
      <c r="K13" s="31">
        <f t="shared" si="2"/>
        <v>0</v>
      </c>
      <c r="L13" s="31">
        <f t="shared" si="2"/>
        <v>1</v>
      </c>
      <c r="M13" s="31">
        <f t="shared" si="2"/>
        <v>0</v>
      </c>
      <c r="N13" s="31">
        <f t="shared" si="2"/>
        <v>0</v>
      </c>
      <c r="O13" s="31">
        <f t="shared" si="2"/>
        <v>0</v>
      </c>
      <c r="P13" s="31">
        <f t="shared" si="2"/>
        <v>0</v>
      </c>
    </row>
    <row r="14" spans="1:16" ht="33" customHeight="1" x14ac:dyDescent="0.25">
      <c r="A14" s="112"/>
      <c r="B14" s="113"/>
      <c r="C14" s="113"/>
      <c r="D14" s="113"/>
      <c r="E14" s="113"/>
      <c r="F14" s="11" t="s">
        <v>278</v>
      </c>
      <c r="G14" s="14">
        <v>6</v>
      </c>
      <c r="H14" s="30"/>
      <c r="I14" s="14"/>
      <c r="J14" s="14"/>
      <c r="K14" s="14"/>
      <c r="L14" s="46">
        <v>1</v>
      </c>
      <c r="M14" s="62"/>
      <c r="N14" s="14"/>
      <c r="O14" s="14"/>
      <c r="P14" s="14"/>
    </row>
    <row r="15" spans="1:16" ht="16.5" customHeight="1" x14ac:dyDescent="0.25">
      <c r="A15" s="112">
        <v>41918</v>
      </c>
      <c r="B15" s="113">
        <v>181</v>
      </c>
      <c r="C15" s="113" t="s">
        <v>287</v>
      </c>
      <c r="D15" s="113" t="s">
        <v>288</v>
      </c>
      <c r="E15" s="113" t="s">
        <v>291</v>
      </c>
      <c r="F15" s="34" t="s">
        <v>91</v>
      </c>
      <c r="G15" s="31">
        <f t="shared" ref="G15:O19" si="3">+G16</f>
        <v>0</v>
      </c>
      <c r="H15" s="31">
        <f t="shared" si="3"/>
        <v>0</v>
      </c>
      <c r="I15" s="31">
        <f t="shared" si="3"/>
        <v>0</v>
      </c>
      <c r="J15" s="31">
        <f t="shared" si="3"/>
        <v>0</v>
      </c>
      <c r="K15" s="31">
        <f t="shared" si="3"/>
        <v>0</v>
      </c>
      <c r="L15" s="31">
        <f t="shared" si="3"/>
        <v>0</v>
      </c>
      <c r="M15" s="31">
        <f t="shared" si="3"/>
        <v>0</v>
      </c>
      <c r="N15" s="31">
        <f t="shared" si="3"/>
        <v>0</v>
      </c>
      <c r="O15" s="31">
        <f t="shared" si="3"/>
        <v>0</v>
      </c>
      <c r="P15" s="31">
        <f t="shared" ref="P15" si="4">+P16</f>
        <v>160</v>
      </c>
    </row>
    <row r="16" spans="1:16" ht="16.5" customHeight="1" x14ac:dyDescent="0.25">
      <c r="A16" s="112"/>
      <c r="B16" s="113"/>
      <c r="C16" s="113"/>
      <c r="D16" s="113"/>
      <c r="E16" s="113"/>
      <c r="F16" s="11" t="s">
        <v>279</v>
      </c>
      <c r="G16" s="14"/>
      <c r="H16" s="30"/>
      <c r="I16" s="14"/>
      <c r="J16" s="14"/>
      <c r="K16" s="14"/>
      <c r="L16" s="15"/>
      <c r="M16" s="15"/>
      <c r="N16" s="14"/>
      <c r="O16" s="14"/>
      <c r="P16" s="67">
        <v>160</v>
      </c>
    </row>
    <row r="17" spans="1:25" ht="16.5" customHeight="1" x14ac:dyDescent="0.25">
      <c r="A17" s="112">
        <v>41918</v>
      </c>
      <c r="B17" s="113">
        <v>182</v>
      </c>
      <c r="C17" s="113" t="s">
        <v>287</v>
      </c>
      <c r="D17" s="113" t="s">
        <v>288</v>
      </c>
      <c r="E17" s="113" t="s">
        <v>291</v>
      </c>
      <c r="F17" s="34" t="s">
        <v>183</v>
      </c>
      <c r="G17" s="31">
        <f t="shared" si="3"/>
        <v>0</v>
      </c>
      <c r="H17" s="31">
        <f t="shared" si="3"/>
        <v>0</v>
      </c>
      <c r="I17" s="31">
        <f t="shared" si="3"/>
        <v>0</v>
      </c>
      <c r="J17" s="31">
        <f t="shared" si="3"/>
        <v>0</v>
      </c>
      <c r="K17" s="31">
        <f t="shared" si="3"/>
        <v>0</v>
      </c>
      <c r="L17" s="31">
        <f t="shared" si="3"/>
        <v>0</v>
      </c>
      <c r="M17" s="31">
        <f t="shared" si="3"/>
        <v>0</v>
      </c>
      <c r="N17" s="31">
        <f t="shared" si="3"/>
        <v>0</v>
      </c>
      <c r="O17" s="31">
        <f t="shared" si="3"/>
        <v>0</v>
      </c>
      <c r="P17" s="31">
        <f t="shared" ref="P17" si="5">+P18</f>
        <v>160</v>
      </c>
    </row>
    <row r="18" spans="1:25" ht="16.5" customHeight="1" x14ac:dyDescent="0.25">
      <c r="A18" s="112"/>
      <c r="B18" s="113"/>
      <c r="C18" s="113"/>
      <c r="D18" s="113"/>
      <c r="E18" s="113"/>
      <c r="F18" s="11" t="s">
        <v>280</v>
      </c>
      <c r="G18" s="14"/>
      <c r="H18" s="30"/>
      <c r="I18" s="14"/>
      <c r="J18" s="14"/>
      <c r="K18" s="14"/>
      <c r="L18" s="15"/>
      <c r="M18" s="61"/>
      <c r="N18" s="14"/>
      <c r="O18" s="14"/>
      <c r="P18" s="67">
        <v>160</v>
      </c>
    </row>
    <row r="19" spans="1:25" ht="16.5" customHeight="1" x14ac:dyDescent="0.25">
      <c r="A19" s="112">
        <v>41918</v>
      </c>
      <c r="B19" s="113">
        <v>183</v>
      </c>
      <c r="C19" s="113" t="s">
        <v>287</v>
      </c>
      <c r="D19" s="113" t="s">
        <v>288</v>
      </c>
      <c r="E19" s="113" t="s">
        <v>291</v>
      </c>
      <c r="F19" s="34" t="s">
        <v>268</v>
      </c>
      <c r="G19" s="31">
        <f t="shared" si="3"/>
        <v>0</v>
      </c>
      <c r="H19" s="31">
        <f t="shared" si="3"/>
        <v>0</v>
      </c>
      <c r="I19" s="31">
        <f t="shared" si="3"/>
        <v>0</v>
      </c>
      <c r="J19" s="31">
        <f t="shared" si="3"/>
        <v>0</v>
      </c>
      <c r="K19" s="31">
        <f t="shared" si="3"/>
        <v>0</v>
      </c>
      <c r="L19" s="31">
        <f t="shared" si="3"/>
        <v>0</v>
      </c>
      <c r="M19" s="31">
        <f t="shared" si="3"/>
        <v>200</v>
      </c>
      <c r="N19" s="31">
        <f t="shared" si="3"/>
        <v>0</v>
      </c>
      <c r="O19" s="31">
        <f t="shared" si="3"/>
        <v>0</v>
      </c>
      <c r="P19" s="31">
        <f t="shared" ref="P19" si="6">+P20</f>
        <v>0</v>
      </c>
    </row>
    <row r="20" spans="1:25" ht="33" customHeight="1" x14ac:dyDescent="0.25">
      <c r="A20" s="112"/>
      <c r="B20" s="113"/>
      <c r="C20" s="113"/>
      <c r="D20" s="113"/>
      <c r="E20" s="113"/>
      <c r="F20" s="11" t="s">
        <v>281</v>
      </c>
      <c r="G20" s="14"/>
      <c r="H20" s="30"/>
      <c r="I20" s="14"/>
      <c r="J20" s="14"/>
      <c r="K20" s="14"/>
      <c r="L20" s="15"/>
      <c r="M20" s="61">
        <v>200</v>
      </c>
      <c r="N20" s="14"/>
      <c r="O20" s="14"/>
      <c r="P20" s="66"/>
    </row>
    <row r="21" spans="1:25" ht="16.5" customHeight="1" x14ac:dyDescent="0.25">
      <c r="A21" s="112">
        <v>41926</v>
      </c>
      <c r="B21" s="113">
        <v>185</v>
      </c>
      <c r="C21" s="113" t="s">
        <v>287</v>
      </c>
      <c r="D21" s="113" t="s">
        <v>288</v>
      </c>
      <c r="E21" s="113" t="s">
        <v>291</v>
      </c>
      <c r="F21" s="34" t="s">
        <v>197</v>
      </c>
      <c r="G21" s="31">
        <f>+G22</f>
        <v>114</v>
      </c>
      <c r="H21" s="31">
        <f t="shared" ref="H21:P21" si="7">+H22</f>
        <v>0</v>
      </c>
      <c r="I21" s="31">
        <f t="shared" si="7"/>
        <v>0</v>
      </c>
      <c r="J21" s="31">
        <f t="shared" si="7"/>
        <v>0</v>
      </c>
      <c r="K21" s="31">
        <f t="shared" si="7"/>
        <v>0</v>
      </c>
      <c r="L21" s="31">
        <f t="shared" si="7"/>
        <v>158</v>
      </c>
      <c r="M21" s="31">
        <f t="shared" si="7"/>
        <v>0</v>
      </c>
      <c r="N21" s="31">
        <f t="shared" si="7"/>
        <v>0</v>
      </c>
      <c r="O21" s="31">
        <f t="shared" si="7"/>
        <v>0</v>
      </c>
      <c r="P21" s="31">
        <f t="shared" si="7"/>
        <v>0</v>
      </c>
    </row>
    <row r="22" spans="1:25" ht="16.5" customHeight="1" x14ac:dyDescent="0.25">
      <c r="A22" s="112"/>
      <c r="B22" s="113"/>
      <c r="C22" s="113"/>
      <c r="D22" s="113"/>
      <c r="E22" s="113"/>
      <c r="F22" s="11" t="s">
        <v>282</v>
      </c>
      <c r="G22" s="47">
        <v>114</v>
      </c>
      <c r="H22" s="30"/>
      <c r="I22" s="14"/>
      <c r="J22" s="14"/>
      <c r="K22" s="14"/>
      <c r="L22" s="46">
        <v>158</v>
      </c>
      <c r="M22" s="14"/>
      <c r="N22" s="14"/>
      <c r="O22" s="14"/>
      <c r="P22" s="14"/>
    </row>
    <row r="23" spans="1:25" ht="16.5" customHeight="1" x14ac:dyDescent="0.25">
      <c r="A23" s="112">
        <v>41932</v>
      </c>
      <c r="B23" s="113">
        <v>188</v>
      </c>
      <c r="C23" s="113" t="s">
        <v>287</v>
      </c>
      <c r="D23" s="113" t="s">
        <v>288</v>
      </c>
      <c r="E23" s="113" t="s">
        <v>291</v>
      </c>
      <c r="F23" s="34" t="s">
        <v>128</v>
      </c>
      <c r="G23" s="31">
        <f>+G24</f>
        <v>10</v>
      </c>
      <c r="H23" s="31">
        <f t="shared" ref="H23:P23" si="8">+H24</f>
        <v>0</v>
      </c>
      <c r="I23" s="31">
        <f t="shared" si="8"/>
        <v>0</v>
      </c>
      <c r="J23" s="31">
        <f t="shared" si="8"/>
        <v>0</v>
      </c>
      <c r="K23" s="31">
        <f t="shared" si="8"/>
        <v>0</v>
      </c>
      <c r="L23" s="31">
        <f t="shared" si="8"/>
        <v>1</v>
      </c>
      <c r="M23" s="31">
        <f t="shared" si="8"/>
        <v>0</v>
      </c>
      <c r="N23" s="31">
        <f t="shared" si="8"/>
        <v>10</v>
      </c>
      <c r="O23" s="31">
        <f t="shared" si="8"/>
        <v>0</v>
      </c>
      <c r="P23" s="31">
        <f t="shared" si="8"/>
        <v>0</v>
      </c>
    </row>
    <row r="24" spans="1:25" ht="16.5" customHeight="1" x14ac:dyDescent="0.25">
      <c r="A24" s="112"/>
      <c r="B24" s="113"/>
      <c r="C24" s="113"/>
      <c r="D24" s="113"/>
      <c r="E24" s="113"/>
      <c r="F24" s="11" t="s">
        <v>283</v>
      </c>
      <c r="G24" s="14">
        <v>10</v>
      </c>
      <c r="H24" s="30"/>
      <c r="I24" s="14"/>
      <c r="J24" s="14"/>
      <c r="K24" s="14"/>
      <c r="L24" s="14">
        <v>1</v>
      </c>
      <c r="M24" s="14"/>
      <c r="N24" s="14">
        <v>10</v>
      </c>
      <c r="O24" s="14"/>
      <c r="P24" s="14"/>
    </row>
    <row r="25" spans="1:25" s="72" customFormat="1" ht="16.5" customHeight="1" x14ac:dyDescent="0.25">
      <c r="A25" s="112">
        <v>41932</v>
      </c>
      <c r="B25" s="113">
        <v>192</v>
      </c>
      <c r="C25" s="113" t="s">
        <v>286</v>
      </c>
      <c r="D25" s="113"/>
      <c r="E25" s="113" t="s">
        <v>291</v>
      </c>
      <c r="F25" s="34" t="s">
        <v>128</v>
      </c>
      <c r="G25" s="31">
        <f>G26</f>
        <v>27</v>
      </c>
      <c r="H25" s="31">
        <f t="shared" ref="H25:P25" si="9">H26</f>
        <v>0</v>
      </c>
      <c r="I25" s="31">
        <f t="shared" si="9"/>
        <v>0</v>
      </c>
      <c r="J25" s="31">
        <f t="shared" si="9"/>
        <v>0</v>
      </c>
      <c r="K25" s="31">
        <f t="shared" si="9"/>
        <v>0</v>
      </c>
      <c r="L25" s="31">
        <f t="shared" si="9"/>
        <v>3</v>
      </c>
      <c r="M25" s="31">
        <f t="shared" si="9"/>
        <v>0</v>
      </c>
      <c r="N25" s="31">
        <f t="shared" si="9"/>
        <v>0</v>
      </c>
      <c r="O25" s="31">
        <f t="shared" si="9"/>
        <v>0</v>
      </c>
      <c r="P25" s="31">
        <f t="shared" si="9"/>
        <v>0</v>
      </c>
      <c r="Q25" s="71"/>
      <c r="R25" s="71"/>
      <c r="S25" s="71"/>
      <c r="T25" s="71"/>
      <c r="U25" s="71"/>
      <c r="V25" s="71"/>
      <c r="W25" s="71"/>
      <c r="X25" s="71"/>
      <c r="Y25" s="71"/>
    </row>
    <row r="26" spans="1:25" ht="33" customHeight="1" x14ac:dyDescent="0.25">
      <c r="A26" s="112"/>
      <c r="B26" s="113"/>
      <c r="C26" s="113"/>
      <c r="D26" s="113"/>
      <c r="E26" s="113"/>
      <c r="F26" s="11" t="s">
        <v>293</v>
      </c>
      <c r="G26" s="14">
        <v>27</v>
      </c>
      <c r="H26" s="30"/>
      <c r="I26" s="14"/>
      <c r="J26" s="14"/>
      <c r="K26" s="14"/>
      <c r="L26" s="14">
        <v>3</v>
      </c>
      <c r="M26" s="14"/>
      <c r="N26" s="14"/>
      <c r="O26" s="14"/>
      <c r="P26" s="14"/>
    </row>
    <row r="27" spans="1:25" s="72" customFormat="1" ht="16.5" customHeight="1" x14ac:dyDescent="0.25">
      <c r="A27" s="112">
        <v>41936</v>
      </c>
      <c r="B27" s="113">
        <v>193</v>
      </c>
      <c r="C27" s="113" t="s">
        <v>286</v>
      </c>
      <c r="D27" s="113"/>
      <c r="E27" s="113" t="s">
        <v>291</v>
      </c>
      <c r="F27" s="34" t="s">
        <v>128</v>
      </c>
      <c r="G27" s="31">
        <f>G28</f>
        <v>14</v>
      </c>
      <c r="H27" s="31">
        <f t="shared" ref="H27:P27" si="10">H28</f>
        <v>0</v>
      </c>
      <c r="I27" s="31">
        <f t="shared" si="10"/>
        <v>0</v>
      </c>
      <c r="J27" s="31">
        <f t="shared" si="10"/>
        <v>66</v>
      </c>
      <c r="K27" s="31">
        <f t="shared" si="10"/>
        <v>0</v>
      </c>
      <c r="L27" s="31">
        <f t="shared" si="10"/>
        <v>3</v>
      </c>
      <c r="M27" s="31">
        <f t="shared" si="10"/>
        <v>33</v>
      </c>
      <c r="N27" s="31">
        <f t="shared" si="10"/>
        <v>0</v>
      </c>
      <c r="O27" s="31">
        <f t="shared" si="10"/>
        <v>0</v>
      </c>
      <c r="P27" s="31">
        <f t="shared" si="10"/>
        <v>0</v>
      </c>
      <c r="Q27" s="71"/>
      <c r="R27" s="71"/>
      <c r="S27" s="71"/>
      <c r="T27" s="71"/>
      <c r="U27" s="71"/>
      <c r="V27" s="71"/>
      <c r="W27" s="71"/>
      <c r="X27" s="71"/>
      <c r="Y27" s="71"/>
    </row>
    <row r="28" spans="1:25" ht="33.75" customHeight="1" x14ac:dyDescent="0.25">
      <c r="A28" s="112"/>
      <c r="B28" s="113"/>
      <c r="C28" s="113"/>
      <c r="D28" s="113"/>
      <c r="E28" s="113"/>
      <c r="F28" s="11" t="s">
        <v>294</v>
      </c>
      <c r="G28" s="47">
        <v>14</v>
      </c>
      <c r="H28" s="30"/>
      <c r="I28" s="14"/>
      <c r="J28" s="48">
        <v>66</v>
      </c>
      <c r="K28" s="14"/>
      <c r="L28" s="46">
        <v>3</v>
      </c>
      <c r="M28" s="47">
        <v>33</v>
      </c>
      <c r="N28" s="14"/>
      <c r="O28" s="14"/>
      <c r="P28" s="14"/>
    </row>
    <row r="29" spans="1:25" s="72" customFormat="1" ht="16.5" customHeight="1" x14ac:dyDescent="0.25">
      <c r="A29" s="112">
        <v>41939</v>
      </c>
      <c r="B29" s="113">
        <v>195</v>
      </c>
      <c r="C29" s="113" t="s">
        <v>286</v>
      </c>
      <c r="D29" s="113"/>
      <c r="E29" s="113" t="s">
        <v>291</v>
      </c>
      <c r="F29" s="34" t="s">
        <v>128</v>
      </c>
      <c r="G29" s="31">
        <f>G30</f>
        <v>14</v>
      </c>
      <c r="H29" s="31">
        <f t="shared" ref="H29:P29" si="11">H30</f>
        <v>0</v>
      </c>
      <c r="I29" s="31">
        <f t="shared" si="11"/>
        <v>0</v>
      </c>
      <c r="J29" s="31">
        <f t="shared" si="11"/>
        <v>0</v>
      </c>
      <c r="K29" s="31">
        <f t="shared" si="11"/>
        <v>0</v>
      </c>
      <c r="L29" s="31">
        <f t="shared" si="11"/>
        <v>1</v>
      </c>
      <c r="M29" s="31">
        <f t="shared" si="11"/>
        <v>0</v>
      </c>
      <c r="N29" s="31">
        <f t="shared" si="11"/>
        <v>0</v>
      </c>
      <c r="O29" s="31">
        <f t="shared" si="11"/>
        <v>0</v>
      </c>
      <c r="P29" s="31">
        <f t="shared" si="11"/>
        <v>0</v>
      </c>
      <c r="Q29" s="71"/>
      <c r="R29" s="71"/>
      <c r="S29" s="71"/>
      <c r="T29" s="71"/>
      <c r="U29" s="71"/>
      <c r="V29" s="71"/>
      <c r="W29" s="71"/>
      <c r="X29" s="71"/>
      <c r="Y29" s="71"/>
    </row>
    <row r="30" spans="1:25" ht="34.5" customHeight="1" x14ac:dyDescent="0.25">
      <c r="A30" s="112"/>
      <c r="B30" s="113"/>
      <c r="C30" s="113"/>
      <c r="D30" s="113"/>
      <c r="E30" s="113"/>
      <c r="F30" s="11" t="s">
        <v>295</v>
      </c>
      <c r="G30" s="47">
        <v>14</v>
      </c>
      <c r="H30" s="30"/>
      <c r="I30" s="14"/>
      <c r="J30" s="14"/>
      <c r="K30" s="14"/>
      <c r="L30" s="46">
        <v>1</v>
      </c>
      <c r="M30" s="14"/>
      <c r="N30" s="14"/>
      <c r="O30" s="14"/>
      <c r="P30" s="14"/>
    </row>
    <row r="31" spans="1:25" s="72" customFormat="1" ht="16.5" customHeight="1" x14ac:dyDescent="0.25">
      <c r="A31" s="112">
        <v>41939</v>
      </c>
      <c r="B31" s="113">
        <v>196</v>
      </c>
      <c r="C31" s="113" t="s">
        <v>287</v>
      </c>
      <c r="D31" s="113"/>
      <c r="E31" s="113" t="s">
        <v>291</v>
      </c>
      <c r="F31" s="34" t="s">
        <v>91</v>
      </c>
      <c r="G31" s="31">
        <f>G32</f>
        <v>0</v>
      </c>
      <c r="H31" s="31">
        <f t="shared" ref="H31:P31" si="12">H32</f>
        <v>0</v>
      </c>
      <c r="I31" s="31">
        <f t="shared" si="12"/>
        <v>0</v>
      </c>
      <c r="J31" s="31">
        <f t="shared" si="12"/>
        <v>0</v>
      </c>
      <c r="K31" s="31">
        <f t="shared" si="12"/>
        <v>0</v>
      </c>
      <c r="L31" s="31">
        <f t="shared" si="12"/>
        <v>0</v>
      </c>
      <c r="M31" s="31">
        <f t="shared" si="12"/>
        <v>0</v>
      </c>
      <c r="N31" s="31">
        <f t="shared" si="12"/>
        <v>0</v>
      </c>
      <c r="O31" s="31">
        <f t="shared" si="12"/>
        <v>0</v>
      </c>
      <c r="P31" s="31">
        <f t="shared" si="12"/>
        <v>60</v>
      </c>
      <c r="Q31" s="71"/>
      <c r="R31" s="71"/>
      <c r="S31" s="71"/>
      <c r="T31" s="71"/>
      <c r="U31" s="71"/>
      <c r="V31" s="71"/>
      <c r="W31" s="71"/>
      <c r="X31" s="71"/>
      <c r="Y31" s="71"/>
    </row>
    <row r="32" spans="1:25" ht="30.75" customHeight="1" x14ac:dyDescent="0.25">
      <c r="A32" s="112"/>
      <c r="B32" s="113"/>
      <c r="C32" s="113"/>
      <c r="D32" s="113"/>
      <c r="E32" s="113"/>
      <c r="F32" s="11" t="s">
        <v>296</v>
      </c>
      <c r="G32" s="47"/>
      <c r="H32" s="30"/>
      <c r="I32" s="14"/>
      <c r="J32" s="14"/>
      <c r="K32" s="14"/>
      <c r="L32" s="46"/>
      <c r="M32" s="14"/>
      <c r="N32" s="14"/>
      <c r="O32" s="14"/>
      <c r="P32" s="51">
        <v>60</v>
      </c>
    </row>
    <row r="33" spans="1:11" ht="15.75" customHeight="1" thickBot="1" x14ac:dyDescent="0.3"/>
    <row r="34" spans="1:11" ht="18" x14ac:dyDescent="0.4">
      <c r="A34" t="s">
        <v>302</v>
      </c>
      <c r="F34" s="109" t="s">
        <v>269</v>
      </c>
      <c r="G34" s="110"/>
      <c r="H34" s="111"/>
    </row>
    <row r="35" spans="1:11" ht="16.5" x14ac:dyDescent="0.35">
      <c r="F35" s="55"/>
      <c r="G35" s="56" t="s">
        <v>254</v>
      </c>
      <c r="H35" s="57"/>
    </row>
    <row r="36" spans="1:11" ht="16.5" x14ac:dyDescent="0.35">
      <c r="F36" s="55"/>
      <c r="G36" s="58" t="s">
        <v>255</v>
      </c>
      <c r="H36" s="57"/>
    </row>
    <row r="37" spans="1:11" ht="16.5" x14ac:dyDescent="0.35">
      <c r="F37" s="55"/>
      <c r="G37" s="58" t="s">
        <v>256</v>
      </c>
      <c r="H37" s="57"/>
    </row>
    <row r="38" spans="1:11" ht="23.25" customHeight="1" thickBot="1" x14ac:dyDescent="0.3">
      <c r="F38" s="52"/>
      <c r="G38" s="133" t="s">
        <v>292</v>
      </c>
      <c r="H38" s="54"/>
    </row>
    <row r="43" spans="1:11" x14ac:dyDescent="0.25">
      <c r="K43" t="s">
        <v>284</v>
      </c>
    </row>
  </sheetData>
  <mergeCells count="75">
    <mergeCell ref="A31:A32"/>
    <mergeCell ref="B31:B32"/>
    <mergeCell ref="C31:C32"/>
    <mergeCell ref="D31:D32"/>
    <mergeCell ref="E31:E32"/>
    <mergeCell ref="A13:A14"/>
    <mergeCell ref="B23:B24"/>
    <mergeCell ref="A23:A24"/>
    <mergeCell ref="C23:C24"/>
    <mergeCell ref="A29:A30"/>
    <mergeCell ref="B29:B30"/>
    <mergeCell ref="C29:C30"/>
    <mergeCell ref="A27:A28"/>
    <mergeCell ref="B27:B28"/>
    <mergeCell ref="C27:C28"/>
    <mergeCell ref="A25:A26"/>
    <mergeCell ref="B25:B26"/>
    <mergeCell ref="C25:C26"/>
    <mergeCell ref="D25:D26"/>
    <mergeCell ref="E25:E26"/>
    <mergeCell ref="C15:C16"/>
    <mergeCell ref="D21:D22"/>
    <mergeCell ref="B15:B16"/>
    <mergeCell ref="C21:C22"/>
    <mergeCell ref="A21:A22"/>
    <mergeCell ref="B21:B22"/>
    <mergeCell ref="A15:A16"/>
    <mergeCell ref="F34:H34"/>
    <mergeCell ref="D11:D12"/>
    <mergeCell ref="D13:D14"/>
    <mergeCell ref="D15:D16"/>
    <mergeCell ref="E15:E16"/>
    <mergeCell ref="E17:E18"/>
    <mergeCell ref="E19:E20"/>
    <mergeCell ref="E21:E22"/>
    <mergeCell ref="E23:E24"/>
    <mergeCell ref="D23:D24"/>
    <mergeCell ref="E11:E12"/>
    <mergeCell ref="E13:E14"/>
    <mergeCell ref="D29:D30"/>
    <mergeCell ref="E29:E30"/>
    <mergeCell ref="D27:D28"/>
    <mergeCell ref="E27:E28"/>
    <mergeCell ref="A2:O2"/>
    <mergeCell ref="A6:A10"/>
    <mergeCell ref="B6:B9"/>
    <mergeCell ref="F6:F9"/>
    <mergeCell ref="G6:M6"/>
    <mergeCell ref="G7:G8"/>
    <mergeCell ref="H7:H8"/>
    <mergeCell ref="I7:I8"/>
    <mergeCell ref="D6:D10"/>
    <mergeCell ref="M7:M8"/>
    <mergeCell ref="N7:N8"/>
    <mergeCell ref="O7:O8"/>
    <mergeCell ref="J7:J8"/>
    <mergeCell ref="N6:P6"/>
    <mergeCell ref="L7:L8"/>
    <mergeCell ref="K7:K8"/>
    <mergeCell ref="P7:P8"/>
    <mergeCell ref="A17:A18"/>
    <mergeCell ref="B17:B18"/>
    <mergeCell ref="D17:D18"/>
    <mergeCell ref="A19:A20"/>
    <mergeCell ref="B19:B20"/>
    <mergeCell ref="D19:D20"/>
    <mergeCell ref="C17:C18"/>
    <mergeCell ref="C19:C20"/>
    <mergeCell ref="E6:E10"/>
    <mergeCell ref="B11:B12"/>
    <mergeCell ref="B13:B14"/>
    <mergeCell ref="C11:C12"/>
    <mergeCell ref="C13:C14"/>
    <mergeCell ref="C6:C10"/>
    <mergeCell ref="A11:A12"/>
  </mergeCells>
  <pageMargins left="0.43307086614173229" right="0.27559055118110237" top="0.39370078740157483" bottom="0.27559055118110237" header="0.31496062992125984" footer="0.15748031496062992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JUNIO</vt:lpstr>
      <vt:lpstr>JULIO</vt:lpstr>
      <vt:lpstr>AGOSTO</vt:lpstr>
      <vt:lpstr>SET.</vt:lpstr>
      <vt:lpstr>OCT.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zmejia</dc:creator>
  <cp:lastModifiedBy>gary izarra rojas</cp:lastModifiedBy>
  <cp:lastPrinted>2014-11-03T21:06:32Z</cp:lastPrinted>
  <dcterms:created xsi:type="dcterms:W3CDTF">2012-12-27T17:23:05Z</dcterms:created>
  <dcterms:modified xsi:type="dcterms:W3CDTF">2014-11-03T21:11:21Z</dcterms:modified>
</cp:coreProperties>
</file>